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oupebel.sharepoint.com/sites/GlobalComTeam/Shared Documents/Fondation/1. FONDATION/5. STRATEGIE/2. LISTE PAYS/2024/"/>
    </mc:Choice>
  </mc:AlternateContent>
  <xr:revisionPtr revIDLastSave="107" documentId="8_{FEB89EE7-689B-46CA-ABDA-B6C61C3B026D}" xr6:coauthVersionLast="47" xr6:coauthVersionMax="47" xr10:uidLastSave="{73E68FF8-3557-4115-9F38-93AF4E14B615}"/>
  <bookViews>
    <workbookView xWindow="630" yWindow="0" windowWidth="14440" windowHeight="10170" firstSheet="1" activeTab="1" xr2:uid="{00000000-000D-0000-FFFF-FFFF00000000}"/>
  </bookViews>
  <sheets>
    <sheet name="BEB" sheetId="2" state="hidden" r:id="rId1"/>
    <sheet name="ENGL" sheetId="7" r:id="rId2"/>
  </sheets>
  <definedNames>
    <definedName name="__FPMExcelClient_CellBasedFunctionStatus" localSheetId="0" hidden="1">"2_2_2_2_2"</definedName>
    <definedName name="__FPMExcelClient_Connection" localSheetId="0">"_FPM_BPCNW10_[http://bpc.fr.groupe-bel.net/sap/bpc/]_[RIO2]_[BEB]_[false]_[false]\1"</definedName>
    <definedName name="__FPMExcelClient_RefreshTime" localSheetId="0">636352030489952000</definedName>
    <definedName name="EPMWorkbookOptions_1" hidden="1">"dgEAAB+LCAAAAAAABACFkMEKgkAQhu9B77DsPVcLOoTaoS5BYhRU10lHXdJZ2d3aHj8pLKpD12++f4b5w/mtqdkVtZGKIh54PmdImcollRG/2GIUTPk8Hg7Cg9Lnk1LntLWdaliXIzO7GRnxytp2JoRzznMTT+lSjH0/EMdkvcsqbGAkyVigDPkrlf9P8e4qY+EWC42mSiltkeICaoOh+IQPb1Ej6CVYSGkHV+zNb/xw+182WlnMLOa9/Tv4"</definedName>
    <definedName name="EPMWorkbookOptions_2" hidden="1">"9F3OxBOtzB60hFONCeryveGHd9WJr+7iO45h/1l2AQAA"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0" i="2" l="1"/>
  <c r="B43" i="2"/>
  <c r="B104" i="2"/>
  <c r="B21" i="2"/>
  <c r="B66" i="2"/>
  <c r="B100" i="2"/>
  <c r="B67" i="2"/>
  <c r="B89" i="2"/>
  <c r="B51" i="2"/>
  <c r="B122" i="2"/>
  <c r="B20" i="2"/>
  <c r="B72" i="2"/>
  <c r="B105" i="2"/>
  <c r="B82" i="2"/>
  <c r="B118" i="2"/>
  <c r="B57" i="2"/>
  <c r="B135" i="2"/>
  <c r="B32" i="2"/>
  <c r="B71" i="2"/>
  <c r="B101" i="2"/>
  <c r="B83" i="2"/>
  <c r="B58" i="2"/>
  <c r="B134" i="2"/>
  <c r="B61" i="2"/>
  <c r="B119" i="2"/>
  <c r="B1" i="2"/>
  <c r="B28" i="2"/>
  <c r="B60" i="2"/>
  <c r="B138" i="2"/>
  <c r="B65" i="2"/>
  <c r="B76" i="2"/>
  <c r="B31" i="2"/>
  <c r="B121" i="2"/>
  <c r="B136" i="2"/>
  <c r="B103" i="2"/>
  <c r="B73" i="2"/>
  <c r="B90" i="2"/>
  <c r="B33" i="2"/>
  <c r="B86" i="2"/>
  <c r="B13" i="2"/>
  <c r="B64" i="2"/>
  <c r="B77" i="2"/>
  <c r="B36" i="2"/>
  <c r="B19" i="2"/>
  <c r="B59" i="2"/>
  <c r="B45" i="2"/>
  <c r="B131" i="2"/>
  <c r="B63" i="2"/>
  <c r="B25" i="2"/>
  <c r="B92" i="2"/>
  <c r="B127" i="2"/>
  <c r="B110" i="2"/>
  <c r="B44" i="2"/>
  <c r="B129" i="2"/>
  <c r="B49" i="2"/>
  <c r="B56" i="2"/>
  <c r="B24" i="2"/>
  <c r="B102" i="2"/>
  <c r="B50" i="2"/>
  <c r="B140" i="2"/>
  <c r="B125" i="2"/>
  <c r="B23" i="2"/>
  <c r="B137" i="2"/>
  <c r="B111" i="2"/>
  <c r="B40" i="2"/>
  <c r="B47" i="2"/>
  <c r="B78" i="2"/>
  <c r="B98" i="2"/>
  <c r="B108" i="2"/>
  <c r="B139" i="2"/>
  <c r="B38" i="2"/>
  <c r="B133" i="2"/>
  <c r="B80" i="2"/>
  <c r="B117" i="2"/>
  <c r="B109" i="2"/>
  <c r="B39" i="2"/>
  <c r="B29" i="2"/>
  <c r="B52" i="2"/>
  <c r="B91" i="2"/>
  <c r="B35" i="2"/>
  <c r="B55" i="2"/>
  <c r="B81" i="2"/>
  <c r="B113" i="2"/>
  <c r="B115" i="2"/>
  <c r="B26" i="2"/>
  <c r="B54" i="2"/>
  <c r="B37" i="2"/>
  <c r="B94" i="2"/>
  <c r="B132" i="2"/>
  <c r="B27" i="2"/>
  <c r="B114" i="2"/>
  <c r="B128" i="2"/>
  <c r="B46" i="2"/>
  <c r="B106" i="2"/>
  <c r="B17" i="2"/>
  <c r="B42" i="2"/>
  <c r="B112" i="2"/>
  <c r="B120" i="2"/>
  <c r="B107" i="2"/>
  <c r="B74" i="2"/>
  <c r="B30" i="2"/>
  <c r="B69" i="2"/>
  <c r="B34" i="2"/>
  <c r="B124" i="2"/>
  <c r="B85" i="2"/>
  <c r="B70" i="2"/>
  <c r="B53" i="2"/>
  <c r="B84" i="2"/>
  <c r="B123" i="2"/>
  <c r="B126" i="2"/>
  <c r="B15" i="2"/>
  <c r="B41" i="2"/>
  <c r="B62" i="2"/>
  <c r="B99" i="2"/>
  <c r="B75" i="2"/>
  <c r="B93" i="2"/>
  <c r="B87" i="2"/>
  <c r="B18" i="2"/>
  <c r="B68" i="2"/>
  <c r="B16" i="2"/>
  <c r="B88" i="2"/>
  <c r="B22" i="2"/>
  <c r="B95" i="2"/>
  <c r="B14" i="2"/>
  <c r="B48" i="2"/>
  <c r="B96" i="2"/>
  <c r="B97" i="2"/>
  <c r="B79" i="2"/>
  <c r="B116" i="2"/>
  <c r="C10" i="2"/>
  <c r="C3" i="2"/>
  <c r="C11" i="2"/>
  <c r="C9" i="2"/>
  <c r="C4" i="2"/>
  <c r="C12" i="2"/>
  <c r="C5" i="2"/>
  <c r="C8" i="2"/>
  <c r="C6" i="2"/>
  <c r="C7" i="2"/>
</calcChain>
</file>

<file path=xl/sharedStrings.xml><?xml version="1.0" encoding="utf-8"?>
<sst xmlns="http://schemas.openxmlformats.org/spreadsheetml/2006/main" count="94" uniqueCount="93">
  <si>
    <t>ALGERIA</t>
  </si>
  <si>
    <t>LITHUANIA</t>
  </si>
  <si>
    <t>LUXEMBOURG</t>
  </si>
  <si>
    <t>ANGOLA</t>
  </si>
  <si>
    <t>MADAGASCAR</t>
  </si>
  <si>
    <t>AUSTRALIA</t>
  </si>
  <si>
    <t>MALAYSIA</t>
  </si>
  <si>
    <t>AUSTRIA</t>
  </si>
  <si>
    <t>MALDIVES</t>
  </si>
  <si>
    <t>BAHRAIN</t>
  </si>
  <si>
    <t>BANGLADESH</t>
  </si>
  <si>
    <t>MALTA</t>
  </si>
  <si>
    <t>BELGIUM</t>
  </si>
  <si>
    <t>BENIN</t>
  </si>
  <si>
    <t>MAURITIUS</t>
  </si>
  <si>
    <t>BULGARIA</t>
  </si>
  <si>
    <t>MOROCCO</t>
  </si>
  <si>
    <t>CAMBODIA</t>
  </si>
  <si>
    <t>MOZAMBIQUE</t>
  </si>
  <si>
    <t>CAMEROON</t>
  </si>
  <si>
    <t>NETHERLANDS</t>
  </si>
  <si>
    <t>CANADA</t>
  </si>
  <si>
    <t>NEW ZEALAND</t>
  </si>
  <si>
    <t>NIGER</t>
  </si>
  <si>
    <t>NIGERIA</t>
  </si>
  <si>
    <t>CHINA</t>
  </si>
  <si>
    <t>COMOROS</t>
  </si>
  <si>
    <t>NORWAY</t>
  </si>
  <si>
    <t>CONGO</t>
  </si>
  <si>
    <t>OMAN</t>
  </si>
  <si>
    <t>CROATIA</t>
  </si>
  <si>
    <t>CYPRUS</t>
  </si>
  <si>
    <t>CZECH REPUBLIC</t>
  </si>
  <si>
    <t>ISRAEL</t>
  </si>
  <si>
    <t>PHILIPPINES</t>
  </si>
  <si>
    <t>DENMARK</t>
  </si>
  <si>
    <t>POLAND</t>
  </si>
  <si>
    <t>PORTUGAL</t>
  </si>
  <si>
    <t>QATAR</t>
  </si>
  <si>
    <t>EGYPT</t>
  </si>
  <si>
    <t>ROMANIA</t>
  </si>
  <si>
    <t>EQUATORIAL GUINEA</t>
  </si>
  <si>
    <t>ESTONIA</t>
  </si>
  <si>
    <t>SCOTLAND</t>
  </si>
  <si>
    <t>SENEGAL</t>
  </si>
  <si>
    <t>FINLAND</t>
  </si>
  <si>
    <t>SEYCHELLES</t>
  </si>
  <si>
    <t>FRANCE</t>
  </si>
  <si>
    <t>SIERRA LEONE</t>
  </si>
  <si>
    <t>GABON</t>
  </si>
  <si>
    <t>SINGAPORE</t>
  </si>
  <si>
    <t>GAMBIA</t>
  </si>
  <si>
    <t>SLOVAKIA</t>
  </si>
  <si>
    <t>GERMANY</t>
  </si>
  <si>
    <t>SLOVENIA</t>
  </si>
  <si>
    <t>GHANA</t>
  </si>
  <si>
    <t>SOUTH AFRICA</t>
  </si>
  <si>
    <t>GREECE</t>
  </si>
  <si>
    <t>SOUTH KOREA</t>
  </si>
  <si>
    <t>GUINEA</t>
  </si>
  <si>
    <t>SPAIN</t>
  </si>
  <si>
    <t>HAITI</t>
  </si>
  <si>
    <t>SUDAN</t>
  </si>
  <si>
    <t>HONG KONG</t>
  </si>
  <si>
    <t>SWEDEN</t>
  </si>
  <si>
    <t>HUNGARY</t>
  </si>
  <si>
    <t>SWITZERLAND</t>
  </si>
  <si>
    <t>ICELAND</t>
  </si>
  <si>
    <t>INDIA</t>
  </si>
  <si>
    <t>TAIWAN</t>
  </si>
  <si>
    <t>INDONESIA</t>
  </si>
  <si>
    <t>THAILAND</t>
  </si>
  <si>
    <t>IRAN</t>
  </si>
  <si>
    <t>TOGO</t>
  </si>
  <si>
    <t>TUNISIA</t>
  </si>
  <si>
    <t>IRELAND</t>
  </si>
  <si>
    <t>ITALY</t>
  </si>
  <si>
    <t>IVORY COAST</t>
  </si>
  <si>
    <t>UNITED KINGDOM</t>
  </si>
  <si>
    <t>JAPAN</t>
  </si>
  <si>
    <t>JORDAN</t>
  </si>
  <si>
    <t>KOSOVO</t>
  </si>
  <si>
    <t>VIETNAM</t>
  </si>
  <si>
    <t>KUWAIT</t>
  </si>
  <si>
    <t>LEBANON</t>
  </si>
  <si>
    <t>EMIRATES ARABES UNIS</t>
  </si>
  <si>
    <t>UNITED STATES</t>
  </si>
  <si>
    <t>LAOS</t>
  </si>
  <si>
    <t>MAURITANIA</t>
  </si>
  <si>
    <t>DOMINICAN REP. DOMINICA</t>
  </si>
  <si>
    <t>REP. REP. CONGO</t>
  </si>
  <si>
    <t>CENTRAL AFRICAN REPUBLIC</t>
  </si>
  <si>
    <t>TURKEY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</si>
</sst>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;\-#,##0;\-"/>
  </numFmts>
  <fonts count="3" x14ac:knownFonts="1">
    <font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1" fillId="0" borderId="0" xfId="1" applyNumberFormat="1" applyFont="1" applyAlignment="1"/>
    <xf numFmtId="0" fontId="1" fillId="0" borderId="0" xfId="2" applyNumberFormat="1" applyFont="1" applyAlignment="1"/>
    <xf numFmtId="0" fontId="1" fillId="0" borderId="0" xfId="1" applyNumberFormat="1" applyFont="1"/>
    <xf numFmtId="165" fontId="1" fillId="0" borderId="0" xfId="1" applyNumberFormat="1" applyFont="1"/>
    <xf numFmtId="165" fontId="1" fillId="0" borderId="0" xfId="1" applyNumberFormat="1" applyFont="1" applyFill="1"/>
    <xf numFmtId="165" fontId="1" fillId="0" borderId="0" xfId="0" applyNumberFormat="1" applyFont="1"/>
    <xf numFmtId="0" fontId="1" fillId="2" borderId="0" xfId="0" applyFont="1" applyFill="1"/>
    <xf numFmtId="165" fontId="1" fillId="2" borderId="0" xfId="0" applyNumberFormat="1" applyFont="1" applyFill="1"/>
    <xf numFmtId="0" fontId="1" fillId="2" borderId="0" xfId="1" applyNumberFormat="1" applyFont="1" applyFill="1" applyAlignment="1"/>
    <xf numFmtId="165" fontId="1" fillId="2" borderId="0" xfId="1" applyNumberFormat="1" applyFont="1" applyFill="1"/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5.emf"/><Relationship Id="rId1" Type="http://schemas.openxmlformats.org/officeDocument/2006/relationships/image" Target="../media/image6.emf"/><Relationship Id="rId6" Type="http://schemas.openxmlformats.org/officeDocument/2006/relationships/image" Target="../media/image1.emf"/><Relationship Id="rId5" Type="http://schemas.openxmlformats.org/officeDocument/2006/relationships/image" Target="../media/image2.emf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0</xdr:row>
          <xdr:rowOff>0</xdr:rowOff>
        </xdr:from>
        <xdr:to>
          <xdr:col>30</xdr:col>
          <xdr:colOff>0</xdr:colOff>
          <xdr:row>0</xdr:row>
          <xdr:rowOff>0</xdr:rowOff>
        </xdr:to>
        <xdr:sp macro="" textlink="">
          <xdr:nvSpPr>
            <xdr:cNvPr id="2049" name="FPMExcelClientSheetOptionstb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0</xdr:row>
          <xdr:rowOff>0</xdr:rowOff>
        </xdr:from>
        <xdr:to>
          <xdr:col>30</xdr:col>
          <xdr:colOff>0</xdr:colOff>
          <xdr:row>0</xdr:row>
          <xdr:rowOff>0</xdr:rowOff>
        </xdr:to>
        <xdr:sp macro="" textlink="">
          <xdr:nvSpPr>
            <xdr:cNvPr id="2050" name="ConnectionDescriptorsInfotb1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0</xdr:row>
          <xdr:rowOff>0</xdr:rowOff>
        </xdr:from>
        <xdr:to>
          <xdr:col>30</xdr:col>
          <xdr:colOff>0</xdr:colOff>
          <xdr:row>0</xdr:row>
          <xdr:rowOff>0</xdr:rowOff>
        </xdr:to>
        <xdr:sp macro="" textlink="">
          <xdr:nvSpPr>
            <xdr:cNvPr id="2051" name="MultipleReportManagerInfotb1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0</xdr:row>
          <xdr:rowOff>0</xdr:rowOff>
        </xdr:from>
        <xdr:to>
          <xdr:col>30</xdr:col>
          <xdr:colOff>0</xdr:colOff>
          <xdr:row>0</xdr:row>
          <xdr:rowOff>0</xdr:rowOff>
        </xdr:to>
        <xdr:sp macro="" textlink="">
          <xdr:nvSpPr>
            <xdr:cNvPr id="2052" name="ConnectionDescriptorsInfo000tb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0</xdr:row>
          <xdr:rowOff>0</xdr:rowOff>
        </xdr:from>
        <xdr:to>
          <xdr:col>30</xdr:col>
          <xdr:colOff>0</xdr:colOff>
          <xdr:row>0</xdr:row>
          <xdr:rowOff>0</xdr:rowOff>
        </xdr:to>
        <xdr:sp macro="" textlink="">
          <xdr:nvSpPr>
            <xdr:cNvPr id="2053" name="AnalyzerDynReport000tb1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0</xdr:row>
          <xdr:rowOff>0</xdr:rowOff>
        </xdr:from>
        <xdr:to>
          <xdr:col>30</xdr:col>
          <xdr:colOff>0</xdr:colOff>
          <xdr:row>0</xdr:row>
          <xdr:rowOff>0</xdr:rowOff>
        </xdr:to>
        <xdr:sp macro="" textlink="">
          <xdr:nvSpPr>
            <xdr:cNvPr id="2054" name="CustomMemberDispatchertb1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.xml"/><Relationship Id="rId13" Type="http://schemas.openxmlformats.org/officeDocument/2006/relationships/image" Target="../media/image4.emf"/><Relationship Id="rId3" Type="http://schemas.openxmlformats.org/officeDocument/2006/relationships/customProperty" Target="../customProperty2.bin"/><Relationship Id="rId7" Type="http://schemas.openxmlformats.org/officeDocument/2006/relationships/image" Target="../media/image1.emf"/><Relationship Id="rId12" Type="http://schemas.openxmlformats.org/officeDocument/2006/relationships/control" Target="../activeX/activeX4.xml"/><Relationship Id="rId17" Type="http://schemas.openxmlformats.org/officeDocument/2006/relationships/image" Target="../media/image6.emf"/><Relationship Id="rId2" Type="http://schemas.openxmlformats.org/officeDocument/2006/relationships/customProperty" Target="../customProperty1.bin"/><Relationship Id="rId16" Type="http://schemas.openxmlformats.org/officeDocument/2006/relationships/control" Target="../activeX/activeX6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1.xml"/><Relationship Id="rId11" Type="http://schemas.openxmlformats.org/officeDocument/2006/relationships/image" Target="../media/image3.emf"/><Relationship Id="rId5" Type="http://schemas.openxmlformats.org/officeDocument/2006/relationships/vmlDrawing" Target="../drawings/vmlDrawing1.vml"/><Relationship Id="rId15" Type="http://schemas.openxmlformats.org/officeDocument/2006/relationships/image" Target="../media/image5.emf"/><Relationship Id="rId10" Type="http://schemas.openxmlformats.org/officeDocument/2006/relationships/control" Target="../activeX/activeX3.xml"/><Relationship Id="rId4" Type="http://schemas.openxmlformats.org/officeDocument/2006/relationships/drawing" Target="../drawings/drawing1.xml"/><Relationship Id="rId9" Type="http://schemas.openxmlformats.org/officeDocument/2006/relationships/image" Target="../media/image2.emf"/><Relationship Id="rId14" Type="http://schemas.openxmlformats.org/officeDocument/2006/relationships/control" Target="../activeX/activeX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B1:C140"/>
  <sheetViews>
    <sheetView showGridLines="0" topLeftCell="A111" zoomScale="70" zoomScaleNormal="70" workbookViewId="0">
      <selection activeCell="B13" sqref="B13:B140"/>
    </sheetView>
  </sheetViews>
  <sheetFormatPr baseColWidth="10" defaultColWidth="9.1796875" defaultRowHeight="14.5" x14ac:dyDescent="0.35"/>
  <cols>
    <col min="1" max="1" width="9.1796875" style="1" customWidth="1"/>
    <col min="2" max="2" width="31.54296875" style="1" bestFit="1" customWidth="1"/>
    <col min="3" max="11" width="25.54296875" style="1" bestFit="1" customWidth="1"/>
    <col min="12" max="16384" width="9.1796875" style="1"/>
  </cols>
  <sheetData>
    <row r="1" spans="2:3" x14ac:dyDescent="0.35">
      <c r="B1" s="1" t="str">
        <f>_xll.FPMXLClient.TechnicalCategory.EPMOlapMultiMember("GLOBAL MARKETS,NEW TERRITORIES,USA,INDUSTRIAL OPERATIONS","000","[MANAGERIAL].[PARENTH1].[GMKT]","[MANAGERIAL].[PARENTH1].[NTER]","[MANAGERIAL].[PARENTH1].[MUSA]","[MANAGERIAL].[PARENTH1].[INOP]")</f>
        <v>GLOBAL MARKETS,NEW TERRITORIES,USA,INDUSTRIAL OPERATIONS</v>
      </c>
    </row>
    <row r="3" spans="2:3" x14ac:dyDescent="0.35">
      <c r="C3" s="1" t="str">
        <f xml:space="preserve"> _xll.EPMOlapMemberO("[AUDITTRAIL].[PARENTH1].[TOTALVISION]","","Standard COGS P&amp;L","","000")</f>
        <v>Standard COGS P&amp;L</v>
      </c>
    </row>
    <row r="4" spans="2:3" x14ac:dyDescent="0.35">
      <c r="C4" s="1" t="str">
        <f xml:space="preserve"> _xll.EPMOlapMemberO("[MEASURES].[].[YTD]","","Year To Date","","000")</f>
        <v>Year To Date</v>
      </c>
    </row>
    <row r="5" spans="2:3" x14ac:dyDescent="0.35">
      <c r="C5" s="1" t="str">
        <f xml:space="preserve"> _xll.EPMOlapMemberO("[SOURCING].[PARENTH1].[SOURCINGTOT]","","SOURCINGTOT","","000")</f>
        <v>SOURCINGTOT</v>
      </c>
    </row>
    <row r="6" spans="2:3" x14ac:dyDescent="0.35">
      <c r="C6" s="1" t="str">
        <f xml:space="preserve"> _xll.EPMOlapMemberO("[ACCOUNT].[PARENTH1].[T1100]","","Invoiced tonnage","","000")</f>
        <v>Invoiced tonnage</v>
      </c>
    </row>
    <row r="7" spans="2:3" x14ac:dyDescent="0.35">
      <c r="C7" s="1" t="str">
        <f xml:space="preserve"> _xll.EPMOlapMemberO("[FLOW].[PARENTH1].[CLOSING]","","Closing balance","","000")</f>
        <v>Closing balance</v>
      </c>
    </row>
    <row r="8" spans="2:3" x14ac:dyDescent="0.35">
      <c r="C8" s="1" t="str">
        <f xml:space="preserve"> _xll.EPMOlapMemberO("[ENTITY].[PARENTH1].[BELGROUP]","","Bel Group","","000")</f>
        <v>Bel Group</v>
      </c>
    </row>
    <row r="9" spans="2:3" x14ac:dyDescent="0.35">
      <c r="C9" s="1" t="str">
        <f xml:space="preserve"> _xll.EPMOlapMemberO("[CURRENCY].[PARENTH1].[EUROGROUP]","","Euro Group","","000")</f>
        <v>Euro Group</v>
      </c>
    </row>
    <row r="10" spans="2:3" x14ac:dyDescent="0.35">
      <c r="C10" s="1" t="str">
        <f xml:space="preserve"> _xll.EPMOlapMemberO("[TIME].[PARENTH1].[2022.12]","","December 2022","","000")</f>
        <v>December 2022</v>
      </c>
    </row>
    <row r="11" spans="2:3" x14ac:dyDescent="0.35">
      <c r="C11" s="1" t="str">
        <f xml:space="preserve"> _xll.EPMOlapMemberO("[PHASE].[].[ACTUAL]","","Actual","","000")</f>
        <v>Actual</v>
      </c>
    </row>
    <row r="12" spans="2:3" x14ac:dyDescent="0.35">
      <c r="B12" s="2"/>
      <c r="C12" s="4" t="str">
        <f xml:space="preserve"> _xll.EPMOlapMemberO("[PRODUCT].[PARENTH1].[PRODUCTTOT]","","TOTAL PRODUCT","","000")</f>
        <v>TOTAL PRODUCT</v>
      </c>
    </row>
    <row r="13" spans="2:3" x14ac:dyDescent="0.35">
      <c r="B13" s="1" t="str">
        <f xml:space="preserve"> _xll.EPMOlapMemberO("[COUNTRY].[PARENTH1].[AF]","","AFGHANISTAN","","000")</f>
        <v>AFGHANISTAN</v>
      </c>
      <c r="C13" s="7">
        <v>39.6</v>
      </c>
    </row>
    <row r="14" spans="2:3" x14ac:dyDescent="0.35">
      <c r="B14" s="1" t="str">
        <f xml:space="preserve"> _xll.EPMOlapMemberO("[COUNTRY].[PARENTH1].[DZ]","","ALGERIA","","000")</f>
        <v>ALGERIA</v>
      </c>
      <c r="C14" s="5">
        <v>17644.090772</v>
      </c>
    </row>
    <row r="15" spans="2:3" x14ac:dyDescent="0.35">
      <c r="B15" s="1" t="str">
        <f xml:space="preserve"> _xll.EPMOlapMemberO("[COUNTRY].[PARENTH1].[AD]","","ANDORRA","","000")</f>
        <v>ANDORRA</v>
      </c>
      <c r="C15" s="7">
        <v>21.918476999999999</v>
      </c>
    </row>
    <row r="16" spans="2:3" x14ac:dyDescent="0.35">
      <c r="B16" s="3" t="str">
        <f xml:space="preserve"> _xll.EPMOlapMemberO("[COUNTRY].[PARENTH1].[AO]","","ANGOLA","","000")</f>
        <v>ANGOLA</v>
      </c>
      <c r="C16" s="5">
        <v>79.77516</v>
      </c>
    </row>
    <row r="17" spans="2:3" x14ac:dyDescent="0.35">
      <c r="B17" s="1" t="str">
        <f xml:space="preserve"> _xll.EPMOlapMemberO("[COUNTRY].[PARENTH1].[AU]","","AUSTRALIA","","000")</f>
        <v>AUSTRALIA</v>
      </c>
      <c r="C17" s="7">
        <v>1701.0659089999999</v>
      </c>
    </row>
    <row r="18" spans="2:3" x14ac:dyDescent="0.35">
      <c r="B18" s="1" t="str">
        <f xml:space="preserve"> _xll.EPMOlapMemberO("[COUNTRY].[PARENTH1].[AT]","","AUSTRIA","","000")</f>
        <v>AUSTRIA</v>
      </c>
      <c r="C18" s="7">
        <v>799.72909700000002</v>
      </c>
    </row>
    <row r="19" spans="2:3" x14ac:dyDescent="0.35">
      <c r="B19" s="8" t="str">
        <f xml:space="preserve"> _xll.EPMOlapMemberO("[COUNTRY].[PARENTH1].[AZA]","","AVITAILLEUR ZA","","000")</f>
        <v>AVITAILLEUR ZA</v>
      </c>
      <c r="C19" s="9">
        <v>38.142820999999998</v>
      </c>
    </row>
    <row r="20" spans="2:3" x14ac:dyDescent="0.35">
      <c r="B20" s="1" t="str">
        <f xml:space="preserve"> _xll.EPMOlapMemberO("[COUNTRY].[PARENTH1].[BH]","","BAHRAIN","","000")</f>
        <v>BAHRAIN</v>
      </c>
      <c r="C20" s="7">
        <v>497.80494399999998</v>
      </c>
    </row>
    <row r="21" spans="2:3" x14ac:dyDescent="0.35">
      <c r="B21" s="1" t="str">
        <f xml:space="preserve"> _xll.EPMOlapMemberO("[COUNTRY].[PARENTH1].[BD]","","BANGLADESH","","000")</f>
        <v>BANGLADESH</v>
      </c>
      <c r="C21" s="7">
        <v>3.12</v>
      </c>
    </row>
    <row r="22" spans="2:3" x14ac:dyDescent="0.35">
      <c r="B22" s="1" t="str">
        <f xml:space="preserve"> _xll.EPMOlapMemberO("[COUNTRY].[PARENTH1].[BE]","","BELGIUM","","000")</f>
        <v>BELGIUM</v>
      </c>
      <c r="C22" s="7">
        <v>9924.8392509999994</v>
      </c>
    </row>
    <row r="23" spans="2:3" x14ac:dyDescent="0.35">
      <c r="B23" s="3" t="str">
        <f xml:space="preserve"> _xll.EPMOlapMemberO("[COUNTRY].[PARENTH1].[BJ]","","BENIN","","000")</f>
        <v>BENIN</v>
      </c>
      <c r="C23" s="5">
        <v>24.852219999999999</v>
      </c>
    </row>
    <row r="24" spans="2:3" x14ac:dyDescent="0.35">
      <c r="B24" s="1" t="str">
        <f xml:space="preserve"> _xll.EPMOlapMemberO("[COUNTRY].[PARENTH1].[BG]","","BULGARIA","","000")</f>
        <v>BULGARIA</v>
      </c>
      <c r="C24" s="7">
        <v>1808.58854</v>
      </c>
    </row>
    <row r="25" spans="2:3" x14ac:dyDescent="0.35">
      <c r="B25" s="3" t="str">
        <f xml:space="preserve"> _xll.EPMOlapMemberO("[COUNTRY].[PARENTH1].[BF]","","BURKINA FASO","","000")</f>
        <v>BURKINA FASO</v>
      </c>
      <c r="C25" s="5">
        <v>48.018816000000001</v>
      </c>
    </row>
    <row r="26" spans="2:3" x14ac:dyDescent="0.35">
      <c r="B26" s="1" t="str">
        <f xml:space="preserve"> _xll.EPMOlapMemberO("[COUNTRY].[PARENTH1].[KH]","","CAMBODIA","","000")</f>
        <v>CAMBODIA</v>
      </c>
      <c r="C26" s="7">
        <v>28.613659999999999</v>
      </c>
    </row>
    <row r="27" spans="2:3" x14ac:dyDescent="0.35">
      <c r="B27" s="1" t="str">
        <f xml:space="preserve"> _xll.EPMOlapMemberO("[COUNTRY].[PARENTH1].[CM]","","CAMEROON","","000")</f>
        <v>CAMEROON</v>
      </c>
      <c r="C27" s="5">
        <v>105.06013</v>
      </c>
    </row>
    <row r="28" spans="2:3" x14ac:dyDescent="0.35">
      <c r="B28" s="1" t="str">
        <f xml:space="preserve"> _xll.EPMOlapMemberO("[COUNTRY].[PARENTH1].[CA]","","CANADA","","000")</f>
        <v>CANADA</v>
      </c>
      <c r="C28" s="7">
        <v>11048.543379000001</v>
      </c>
    </row>
    <row r="29" spans="2:3" x14ac:dyDescent="0.35">
      <c r="B29" s="1" t="str">
        <f xml:space="preserve"> _xll.EPMOlapMemberO("[COUNTRY].[PARENTH1].[CF]","","Central African Rep.","","000")</f>
        <v>Central African Rep.</v>
      </c>
      <c r="C29" s="5">
        <v>17.884799999999998</v>
      </c>
    </row>
    <row r="30" spans="2:3" x14ac:dyDescent="0.35">
      <c r="B30" s="1" t="str">
        <f xml:space="preserve"> _xll.EPMOlapMemberO("[COUNTRY].[PARENTH1].[TD]","","CHAD","","000")</f>
        <v>CHAD</v>
      </c>
      <c r="C30" s="7">
        <v>21.977720000000001</v>
      </c>
    </row>
    <row r="31" spans="2:3" x14ac:dyDescent="0.35">
      <c r="B31" s="1" t="str">
        <f xml:space="preserve"> _xll.EPMOlapMemberO("[COUNTRY].[PARENTH1].[CL]","","CHILE","","000")</f>
        <v>CHILE</v>
      </c>
      <c r="C31" s="7">
        <v>46.895871999999997</v>
      </c>
    </row>
    <row r="32" spans="2:3" x14ac:dyDescent="0.35">
      <c r="B32" s="1" t="str">
        <f xml:space="preserve"> _xll.EPMOlapMemberO("[COUNTRY].[PARENTH1].[CN]","","CHINA","","000")</f>
        <v>CHINA</v>
      </c>
      <c r="C32" s="7">
        <v>12059.097669999999</v>
      </c>
    </row>
    <row r="33" spans="2:3" x14ac:dyDescent="0.35">
      <c r="B33" s="1" t="str">
        <f xml:space="preserve"> _xll.EPMOlapMemberO("[COUNTRY].[PARENTH1].[CO]","","COLOMBIA","","000")</f>
        <v>COLOMBIA</v>
      </c>
      <c r="C33" s="7">
        <v>3.3119999999999998</v>
      </c>
    </row>
    <row r="34" spans="2:3" x14ac:dyDescent="0.35">
      <c r="B34" s="1" t="str">
        <f xml:space="preserve"> _xll.EPMOlapMemberO("[COUNTRY].[PARENTH1].[KM]","","COMOROS","","000")</f>
        <v>COMOROS</v>
      </c>
      <c r="C34" s="5">
        <v>21.5136</v>
      </c>
    </row>
    <row r="35" spans="2:3" x14ac:dyDescent="0.35">
      <c r="B35" s="1" t="str">
        <f xml:space="preserve"> _xll.EPMOlapMemberO("[COUNTRY].[PARENTH1].[CG]","","CONGO","","000")</f>
        <v>CONGO</v>
      </c>
      <c r="C35" s="5">
        <v>286.55654399999997</v>
      </c>
    </row>
    <row r="36" spans="2:3" x14ac:dyDescent="0.35">
      <c r="B36" s="1" t="str">
        <f xml:space="preserve"> _xll.EPMOlapMemberO("[COUNTRY].[PARENTH1].[CR]","","COSTA RICA","","000")</f>
        <v>COSTA RICA</v>
      </c>
      <c r="C36" s="7">
        <v>15.185943999999999</v>
      </c>
    </row>
    <row r="37" spans="2:3" x14ac:dyDescent="0.35">
      <c r="B37" s="1" t="str">
        <f xml:space="preserve"> _xll.EPMOlapMemberO("[COUNTRY].[PARENTH1].[HR]","","CROATIA","","000")</f>
        <v>CROATIA</v>
      </c>
      <c r="C37" s="7">
        <v>40.633119999999998</v>
      </c>
    </row>
    <row r="38" spans="2:3" x14ac:dyDescent="0.35">
      <c r="B38" s="1" t="str">
        <f xml:space="preserve"> _xll.EPMOlapMemberO("[COUNTRY].[PARENTH1].[CY]","","CYPRUS","","000")</f>
        <v>CYPRUS</v>
      </c>
      <c r="C38" s="7">
        <v>223.552492</v>
      </c>
    </row>
    <row r="39" spans="2:3" x14ac:dyDescent="0.35">
      <c r="B39" s="1" t="str">
        <f xml:space="preserve"> _xll.EPMOlapMemberO("[COUNTRY].[PARENTH1].[CZ]","","CZECH REPUBLIC","","000")</f>
        <v>CZECH REPUBLIC</v>
      </c>
      <c r="C39" s="7">
        <v>9313.7503720000004</v>
      </c>
    </row>
    <row r="40" spans="2:3" x14ac:dyDescent="0.35">
      <c r="B40" s="1" t="str">
        <f xml:space="preserve"> _xll.EPMOlapMemberO("[COUNTRY].[PARENTH1].[CD]","","DEM. REP. CONGO","","000")</f>
        <v>DEM. REP. CONGO</v>
      </c>
      <c r="C40" s="5">
        <v>18.302399999999999</v>
      </c>
    </row>
    <row r="41" spans="2:3" x14ac:dyDescent="0.35">
      <c r="B41" s="1" t="str">
        <f xml:space="preserve"> _xll.EPMOlapMemberO("[COUNTRY].[PARENTH1].[DK]","","DENMARK","","000")</f>
        <v>DENMARK</v>
      </c>
      <c r="C41" s="7">
        <v>984.700197</v>
      </c>
    </row>
    <row r="42" spans="2:3" x14ac:dyDescent="0.35">
      <c r="B42" s="1" t="str">
        <f xml:space="preserve"> _xll.EPMOlapMemberO("[COUNTRY].[PARENTH1].[DJ]","","DJIBOUTI","","000")</f>
        <v>DJIBOUTI</v>
      </c>
      <c r="C42" s="5">
        <v>171.88908000000001</v>
      </c>
    </row>
    <row r="43" spans="2:3" x14ac:dyDescent="0.35">
      <c r="B43" s="1" t="str">
        <f xml:space="preserve"> _xll.EPMOlapMemberO("[COUNTRY].[PARENTH1].[DO]","","DOMINICAN REP.","","000")</f>
        <v>DOMINICAN REP.</v>
      </c>
      <c r="C43" s="7">
        <v>79.298231999999999</v>
      </c>
    </row>
    <row r="44" spans="2:3" x14ac:dyDescent="0.35">
      <c r="B44" s="1" t="str">
        <f xml:space="preserve"> _xll.EPMOlapMemberO("[COUNTRY].[PARENTH1].[EG]","","EGYPT","","000")</f>
        <v>EGYPT</v>
      </c>
      <c r="C44" s="5">
        <v>9432.5736159999997</v>
      </c>
    </row>
    <row r="45" spans="2:3" x14ac:dyDescent="0.35">
      <c r="B45" s="1" t="str">
        <f xml:space="preserve"> _xll.EPMOlapMemberO("[COUNTRY].[PARENTH1].[GQ]","","EQUATORIAL GUINEA","","000")</f>
        <v>EQUATORIAL GUINEA</v>
      </c>
      <c r="C45" s="5">
        <v>15.10994</v>
      </c>
    </row>
    <row r="46" spans="2:3" x14ac:dyDescent="0.35">
      <c r="B46" s="1" t="str">
        <f xml:space="preserve"> _xll.EPMOlapMemberO("[COUNTRY].[PARENTH1].[EE]","","ESTONIA","","000")</f>
        <v>ESTONIA</v>
      </c>
      <c r="C46" s="7">
        <v>1.0548</v>
      </c>
    </row>
    <row r="47" spans="2:3" x14ac:dyDescent="0.35">
      <c r="B47" s="1" t="str">
        <f xml:space="preserve"> _xll.EPMOlapMemberO("[COUNTRY].[PARENTH1].[ET]","","ETHIOPIA","","000")</f>
        <v>ETHIOPIA</v>
      </c>
      <c r="C47" s="5">
        <v>6.0620399999999997</v>
      </c>
    </row>
    <row r="48" spans="2:3" x14ac:dyDescent="0.35">
      <c r="B48" s="1" t="str">
        <f xml:space="preserve"> _xll.EPMOlapMemberO("[COUNTRY].[PARENTH1].[FI]","","FINLAND","","000")</f>
        <v>FINLAND</v>
      </c>
      <c r="C48" s="7">
        <v>99.301007999999996</v>
      </c>
    </row>
    <row r="49" spans="2:3" x14ac:dyDescent="0.35">
      <c r="B49" s="1" t="str">
        <f xml:space="preserve"> _xll.EPMOlapMemberO("[COUNTRY].[PARENTH1].[FR]","","FRANCE","","000")</f>
        <v>FRANCE</v>
      </c>
      <c r="C49" s="7">
        <v>103195.331743</v>
      </c>
    </row>
    <row r="50" spans="2:3" x14ac:dyDescent="0.35">
      <c r="B50" s="8" t="str">
        <f xml:space="preserve"> _xll.EPMOlapMemberO("[COUNTRY].[PARENTH1].[PF]","","FRENC.POLYNESIA","","000")</f>
        <v>FRENC.POLYNESIA</v>
      </c>
      <c r="C50" s="9">
        <v>125.322779</v>
      </c>
    </row>
    <row r="51" spans="2:3" x14ac:dyDescent="0.35">
      <c r="B51" s="8" t="str">
        <f xml:space="preserve"> _xll.EPMOlapMemberO("[COUNTRY].[PARENTH1].[GF]","","FRENCH GUAYANA","","000")</f>
        <v>FRENCH GUAYANA</v>
      </c>
      <c r="C51" s="9">
        <v>97.005424000000005</v>
      </c>
    </row>
    <row r="52" spans="2:3" x14ac:dyDescent="0.35">
      <c r="B52" s="1" t="str">
        <f xml:space="preserve"> _xll.EPMOlapMemberO("[COUNTRY].[PARENTH1].[GA]","","GABON","","000")</f>
        <v>GABON</v>
      </c>
      <c r="C52" s="5">
        <v>220.55449999999999</v>
      </c>
    </row>
    <row r="53" spans="2:3" x14ac:dyDescent="0.35">
      <c r="B53" s="1" t="str">
        <f xml:space="preserve"> _xll.EPMOlapMemberO("[COUNTRY].[PARENTH1].[GM]","","GAMBIA","","000")</f>
        <v>GAMBIA</v>
      </c>
      <c r="C53" s="5">
        <v>8.64</v>
      </c>
    </row>
    <row r="54" spans="2:3" x14ac:dyDescent="0.35">
      <c r="B54" s="1" t="str">
        <f xml:space="preserve"> _xll.EPMOlapMemberO("[COUNTRY].[PARENTH1].[DE]","","GERMANY","","000")</f>
        <v>GERMANY</v>
      </c>
      <c r="C54" s="7">
        <v>14215.790883</v>
      </c>
    </row>
    <row r="55" spans="2:3" x14ac:dyDescent="0.35">
      <c r="B55" s="1" t="str">
        <f xml:space="preserve"> _xll.EPMOlapMemberO("[COUNTRY].[PARENTH1].[GH]","","GHANA","","000")</f>
        <v>GHANA</v>
      </c>
      <c r="C55" s="5">
        <v>44.223840000000003</v>
      </c>
    </row>
    <row r="56" spans="2:3" x14ac:dyDescent="0.35">
      <c r="B56" s="1" t="str">
        <f xml:space="preserve"> _xll.EPMOlapMemberO("[COUNTRY].[PARENTH1].[GR]","","GREECE","","000")</f>
        <v>GREECE</v>
      </c>
      <c r="C56" s="7">
        <v>1308.051678</v>
      </c>
    </row>
    <row r="57" spans="2:3" x14ac:dyDescent="0.35">
      <c r="B57" s="8" t="str">
        <f xml:space="preserve"> _xll.EPMOlapMemberO("[COUNTRY].[PARENTH1].[GP]","","GUADELOUPE","","000")</f>
        <v>GUADELOUPE</v>
      </c>
      <c r="C57" s="9">
        <v>267.12691599999999</v>
      </c>
    </row>
    <row r="58" spans="2:3" x14ac:dyDescent="0.35">
      <c r="B58" s="1" t="str">
        <f xml:space="preserve"> _xll.EPMOlapMemberO("[COUNTRY].[PARENTH1].[GT]","","GUATEMALA","","000")</f>
        <v>GUATEMALA</v>
      </c>
      <c r="C58" s="7">
        <v>9.9905519999999992</v>
      </c>
    </row>
    <row r="59" spans="2:3" x14ac:dyDescent="0.35">
      <c r="B59" s="1" t="str">
        <f xml:space="preserve"> _xll.EPMOlapMemberO("[COUNTRY].[PARENTH1].[GN]","","GUINEA","","000")</f>
        <v>GUINEA</v>
      </c>
      <c r="C59" s="5">
        <v>346.0061</v>
      </c>
    </row>
    <row r="60" spans="2:3" x14ac:dyDescent="0.35">
      <c r="B60" s="1" t="str">
        <f xml:space="preserve"> _xll.EPMOlapMemberO("[COUNTRY].[PARENTH1].[HT]","","HAITI","","000")</f>
        <v>HAITI</v>
      </c>
      <c r="C60" s="7">
        <v>120.6408</v>
      </c>
    </row>
    <row r="61" spans="2:3" x14ac:dyDescent="0.35">
      <c r="B61" s="1" t="str">
        <f xml:space="preserve"> _xll.EPMOlapMemberO("[COUNTRY].[PARENTH1].[HK]","","HONG KONG","","000")</f>
        <v>HONG KONG</v>
      </c>
      <c r="C61" s="7">
        <v>221.935372</v>
      </c>
    </row>
    <row r="62" spans="2:3" x14ac:dyDescent="0.35">
      <c r="B62" s="1" t="str">
        <f xml:space="preserve"> _xll.EPMOlapMemberO("[COUNTRY].[PARENTH1].[HU]","","HUNGARY","","000")</f>
        <v>HUNGARY</v>
      </c>
      <c r="C62" s="7">
        <v>109.1187</v>
      </c>
    </row>
    <row r="63" spans="2:3" x14ac:dyDescent="0.35">
      <c r="B63" s="1" t="str">
        <f xml:space="preserve"> _xll.EPMOlapMemberO("[COUNTRY].[PARENTH1].[IS]","","ICELAND","","000")</f>
        <v>ICELAND</v>
      </c>
      <c r="C63" s="7">
        <v>12.78346</v>
      </c>
    </row>
    <row r="64" spans="2:3" x14ac:dyDescent="0.35">
      <c r="B64" s="1" t="str">
        <f xml:space="preserve"> _xll.EPMOlapMemberO("[COUNTRY].[PARENTH1].[IN]","","INDIA","","000")</f>
        <v>INDIA</v>
      </c>
      <c r="C64" s="7">
        <v>364.97528799999998</v>
      </c>
    </row>
    <row r="65" spans="2:3" x14ac:dyDescent="0.35">
      <c r="B65" s="1" t="str">
        <f xml:space="preserve"> _xll.EPMOlapMemberO("[COUNTRY].[PARENTH1].[ID]","","INDONESIA","","000")</f>
        <v>INDONESIA</v>
      </c>
      <c r="C65" s="7">
        <v>1310.4042899999999</v>
      </c>
    </row>
    <row r="66" spans="2:3" x14ac:dyDescent="0.35">
      <c r="B66" s="1" t="str">
        <f xml:space="preserve"> _xll.EPMOlapMemberO("[COUNTRY].[PARENTH1].[IR]","","IRAN","","000")</f>
        <v>IRAN</v>
      </c>
      <c r="C66" s="7">
        <v>23823.723599500001</v>
      </c>
    </row>
    <row r="67" spans="2:3" x14ac:dyDescent="0.35">
      <c r="B67" s="1" t="str">
        <f xml:space="preserve"> _xll.EPMOlapMemberO("[COUNTRY].[PARENTH1].[IQ]","","IRAQ","","000")</f>
        <v>IRAQ</v>
      </c>
      <c r="C67" s="7">
        <v>6322.6315519999998</v>
      </c>
    </row>
    <row r="68" spans="2:3" x14ac:dyDescent="0.35">
      <c r="B68" s="1" t="str">
        <f xml:space="preserve"> _xll.EPMOlapMemberO("[COUNTRY].[PARENTH1].[IE]","","IRELAND","","000")</f>
        <v>IRELAND</v>
      </c>
      <c r="C68" s="7">
        <v>617.605548</v>
      </c>
    </row>
    <row r="69" spans="2:3" x14ac:dyDescent="0.35">
      <c r="B69" s="1" t="str">
        <f xml:space="preserve"> _xll.EPMOlapMemberO("[COUNTRY].[PARENTH1].[IT]","","ITALY","","000")</f>
        <v>ITALY</v>
      </c>
      <c r="C69" s="7">
        <v>1112.9898760000001</v>
      </c>
    </row>
    <row r="70" spans="2:3" x14ac:dyDescent="0.35">
      <c r="B70" s="1" t="str">
        <f xml:space="preserve"> _xll.EPMOlapMemberO("[COUNTRY].[PARENTH1].[CI]","","IVORY COAST","","000")</f>
        <v>IVORY COAST</v>
      </c>
      <c r="C70" s="5">
        <v>398.18312700000001</v>
      </c>
    </row>
    <row r="71" spans="2:3" x14ac:dyDescent="0.35">
      <c r="B71" s="1" t="str">
        <f xml:space="preserve"> _xll.EPMOlapMemberO("[COUNTRY].[PARENTH1].[JP]","","JAPAN","","000")</f>
        <v>JAPAN</v>
      </c>
      <c r="C71" s="7">
        <v>6676.1393019999996</v>
      </c>
    </row>
    <row r="72" spans="2:3" x14ac:dyDescent="0.35">
      <c r="B72" s="1" t="str">
        <f xml:space="preserve"> _xll.EPMOlapMemberO("[COUNTRY].[PARENTH1].[JO]","","JORDAN","","000")</f>
        <v>JORDAN</v>
      </c>
      <c r="C72" s="7">
        <v>3636.07492</v>
      </c>
    </row>
    <row r="73" spans="2:3" x14ac:dyDescent="0.35">
      <c r="B73" s="1" t="str">
        <f xml:space="preserve"> _xll.EPMOlapMemberO("[COUNTRY].[PARENTH1].[KZ]","","KAZAKHSTAN","","000")</f>
        <v>KAZAKHSTAN</v>
      </c>
      <c r="C73" s="7">
        <v>420</v>
      </c>
    </row>
    <row r="74" spans="2:3" x14ac:dyDescent="0.35">
      <c r="B74" s="1" t="str">
        <f xml:space="preserve"> _xll.EPMOlapMemberO("[COUNTRY].[PARENTH1].[KE]","","KENYA","","000")</f>
        <v>KENYA</v>
      </c>
      <c r="C74" s="5">
        <v>30.348040000000001</v>
      </c>
    </row>
    <row r="75" spans="2:3" x14ac:dyDescent="0.35">
      <c r="B75" s="1" t="str">
        <f xml:space="preserve"> _xll.EPMOlapMemberO("[COUNTRY].[PARENTH1].[XK]","","KOSOVO","","000")</f>
        <v>KOSOVO</v>
      </c>
      <c r="C75" s="7">
        <v>1.9028799999999999</v>
      </c>
    </row>
    <row r="76" spans="2:3" x14ac:dyDescent="0.35">
      <c r="B76" s="1" t="str">
        <f xml:space="preserve"> _xll.EPMOlapMemberO("[COUNTRY].[PARENTH1].[KW]","","KUWAIT","","000")</f>
        <v>KUWAIT</v>
      </c>
      <c r="C76" s="7">
        <v>1603.959816</v>
      </c>
    </row>
    <row r="77" spans="2:3" x14ac:dyDescent="0.35">
      <c r="B77" s="1" t="str">
        <f xml:space="preserve"> _xll.EPMOlapMemberO("[COUNTRY].[PARENTH1].[LB]","","LEBANON","","000")</f>
        <v>LEBANON</v>
      </c>
      <c r="C77" s="7">
        <v>1412.598416</v>
      </c>
    </row>
    <row r="78" spans="2:3" x14ac:dyDescent="0.35">
      <c r="B78" s="1" t="str">
        <f xml:space="preserve"> _xll.EPMOlapMemberO("[COUNTRY].[PARENTH1].[LY]","","LIBYA","","000")</f>
        <v>LIBYA</v>
      </c>
      <c r="C78" s="5">
        <v>4298.5580399999999</v>
      </c>
    </row>
    <row r="79" spans="2:3" x14ac:dyDescent="0.35">
      <c r="B79" s="1" t="str">
        <f xml:space="preserve"> _xll.EPMOlapMemberO("[COUNTRY].[PARENTH1].[LT]","","LITHUANIA","","000")</f>
        <v>LITHUANIA</v>
      </c>
      <c r="C79" s="7">
        <v>38.239800000000002</v>
      </c>
    </row>
    <row r="80" spans="2:3" x14ac:dyDescent="0.35">
      <c r="B80" s="1" t="str">
        <f xml:space="preserve"> _xll.EPMOlapMemberO("[COUNTRY].[PARENTH1].[LU]","","LUXEMBOURG","","000")</f>
        <v>LUXEMBOURG</v>
      </c>
      <c r="C80" s="7">
        <v>173.76746800000001</v>
      </c>
    </row>
    <row r="81" spans="2:3" x14ac:dyDescent="0.35">
      <c r="B81" s="1" t="str">
        <f xml:space="preserve"> _xll.EPMOlapMemberO("[COUNTRY].[PARENTH1].[MG]","","MADAGASCAR","","000")</f>
        <v>MADAGASCAR</v>
      </c>
      <c r="C81" s="5">
        <v>631.10928100000001</v>
      </c>
    </row>
    <row r="82" spans="2:3" x14ac:dyDescent="0.35">
      <c r="B82" s="1" t="str">
        <f xml:space="preserve"> _xll.EPMOlapMemberO("[COUNTRY].[PARENTH1].[MY]","","MALAYSIA","","000")</f>
        <v>MALAYSIA</v>
      </c>
      <c r="C82" s="7">
        <v>1089.47162</v>
      </c>
    </row>
    <row r="83" spans="2:3" x14ac:dyDescent="0.35">
      <c r="B83" s="1" t="str">
        <f xml:space="preserve"> _xll.EPMOlapMemberO("[COUNTRY].[PARENTH1].[MV]","","MALDIVES","","000")</f>
        <v>MALDIVES</v>
      </c>
      <c r="C83" s="7">
        <v>206.92401599999999</v>
      </c>
    </row>
    <row r="84" spans="2:3" x14ac:dyDescent="0.35">
      <c r="B84" s="1" t="str">
        <f xml:space="preserve"> _xll.EPMOlapMemberO("[COUNTRY].[PARENTH1].[ML]","","MALI","","000")</f>
        <v>MALI</v>
      </c>
      <c r="C84" s="5">
        <v>149.124672</v>
      </c>
    </row>
    <row r="85" spans="2:3" x14ac:dyDescent="0.35">
      <c r="B85" s="1" t="str">
        <f xml:space="preserve"> _xll.EPMOlapMemberO("[COUNTRY].[PARENTH1].[MT]","","MALTA","","000")</f>
        <v>MALTA</v>
      </c>
      <c r="C85" s="7">
        <v>237.14388</v>
      </c>
    </row>
    <row r="86" spans="2:3" x14ac:dyDescent="0.35">
      <c r="B86" s="8" t="str">
        <f xml:space="preserve"> _xll.EPMOlapMemberO("[COUNTRY].[PARENTH1].[MQ]","","MARTINIQUE","","000")</f>
        <v>MARTINIQUE</v>
      </c>
      <c r="C86" s="9">
        <v>278.90812599999998</v>
      </c>
    </row>
    <row r="87" spans="2:3" x14ac:dyDescent="0.35">
      <c r="B87" s="1" t="str">
        <f xml:space="preserve"> _xll.EPMOlapMemberO("[COUNTRY].[PARENTH1].[MR]","","MAURETANIA","","000")</f>
        <v>MAURETANIA</v>
      </c>
      <c r="C87" s="5">
        <v>222.65172000000001</v>
      </c>
    </row>
    <row r="88" spans="2:3" x14ac:dyDescent="0.35">
      <c r="B88" s="1" t="str">
        <f xml:space="preserve"> _xll.EPMOlapMemberO("[COUNTRY].[PARENTH1].[MU]","","MAURITIUS","","000")</f>
        <v>MAURITIUS</v>
      </c>
      <c r="C88" s="5">
        <v>327.313422</v>
      </c>
    </row>
    <row r="89" spans="2:3" x14ac:dyDescent="0.35">
      <c r="B89" s="8" t="str">
        <f xml:space="preserve"> _xll.EPMOlapMemberO("[COUNTRY].[PARENTH1].[YT]","","MAYOTTE","","000")</f>
        <v>MAYOTTE</v>
      </c>
      <c r="C89" s="9">
        <v>79.701723999999999</v>
      </c>
    </row>
    <row r="90" spans="2:3" x14ac:dyDescent="0.35">
      <c r="B90" s="1" t="str">
        <f xml:space="preserve"> _xll.EPMOlapMemberO("[COUNTRY].[PARENTH1].[MX]","","MEXICO","","000")</f>
        <v>MEXICO</v>
      </c>
      <c r="C90" s="7">
        <v>255.669748</v>
      </c>
    </row>
    <row r="91" spans="2:3" x14ac:dyDescent="0.35">
      <c r="B91" s="1" t="str">
        <f xml:space="preserve"> _xll.EPMOlapMemberO("[COUNTRY].[PARENTH1].[MA]","","MOROCCO","","000")</f>
        <v>MOROCCO</v>
      </c>
      <c r="C91" s="5">
        <v>133718.96228800001</v>
      </c>
    </row>
    <row r="92" spans="2:3" x14ac:dyDescent="0.35">
      <c r="B92" s="1" t="str">
        <f xml:space="preserve"> _xll.EPMOlapMemberO("[COUNTRY].[PARENTH1].[MZ]","","MOZAMBIQUE","","000")</f>
        <v>MOZAMBIQUE</v>
      </c>
      <c r="C92" s="6">
        <v>0.46500000000000002</v>
      </c>
    </row>
    <row r="93" spans="2:3" x14ac:dyDescent="0.35">
      <c r="B93" s="10" t="str">
        <f xml:space="preserve"> _xll.EPMOlapMemberO("[COUNTRY].[PARENTH1].[COUNTRYND]","","ND COUNTRY","","000")</f>
        <v>ND COUNTRY</v>
      </c>
      <c r="C93" s="11">
        <v>216867.23</v>
      </c>
    </row>
    <row r="94" spans="2:3" x14ac:dyDescent="0.35">
      <c r="B94" s="1" t="str">
        <f xml:space="preserve"> _xll.EPMOlapMemberO("[COUNTRY].[PARENTH1].[NL]","","NETHERLANDS","","000")</f>
        <v>NETHERLANDS</v>
      </c>
      <c r="C94" s="7">
        <v>4544.6714469999997</v>
      </c>
    </row>
    <row r="95" spans="2:3" x14ac:dyDescent="0.35">
      <c r="B95" s="8" t="str">
        <f xml:space="preserve"> _xll.EPMOlapMemberO("[COUNTRY].[PARENTH1].[NC]","","NEW CALEDONIA","","000")</f>
        <v>NEW CALEDONIA</v>
      </c>
      <c r="C95" s="9">
        <v>148.26768200000001</v>
      </c>
    </row>
    <row r="96" spans="2:3" x14ac:dyDescent="0.35">
      <c r="B96" s="1" t="str">
        <f xml:space="preserve"> _xll.EPMOlapMemberO("[COUNTRY].[PARENTH1].[NZ]","","NEW ZEALAND","","000")</f>
        <v>NEW ZEALAND</v>
      </c>
      <c r="C96" s="7">
        <v>192.005244</v>
      </c>
    </row>
    <row r="97" spans="2:3" x14ac:dyDescent="0.35">
      <c r="B97" s="1" t="str">
        <f xml:space="preserve"> _xll.EPMOlapMemberO("[COUNTRY].[PARENTH1].[NE]","","NIGER","","000")</f>
        <v>NIGER</v>
      </c>
      <c r="C97" s="6">
        <v>4.0934999999999997</v>
      </c>
    </row>
    <row r="98" spans="2:3" x14ac:dyDescent="0.35">
      <c r="B98" s="1" t="str">
        <f xml:space="preserve"> _xll.EPMOlapMemberO("[COUNTRY].[PARENTH1].[NG]","","NIGERIA","","000")</f>
        <v>NIGERIA</v>
      </c>
      <c r="C98" s="6">
        <v>15.6602</v>
      </c>
    </row>
    <row r="99" spans="2:3" x14ac:dyDescent="0.35">
      <c r="B99" s="1" t="str">
        <f xml:space="preserve"> _xll.EPMOlapMemberO("[COUNTRY].[PARENTH1].[NO]","","NORWAY","","000")</f>
        <v>NORWAY</v>
      </c>
      <c r="C99" s="7">
        <v>535.8433</v>
      </c>
    </row>
    <row r="100" spans="2:3" x14ac:dyDescent="0.35">
      <c r="B100" s="1" t="str">
        <f xml:space="preserve"> _xll.EPMOlapMemberO("[COUNTRY].[PARENTH1].[OM]","","OMAN","","000")</f>
        <v>OMAN</v>
      </c>
      <c r="C100" s="7">
        <v>3345.0875040000001</v>
      </c>
    </row>
    <row r="101" spans="2:3" x14ac:dyDescent="0.35">
      <c r="B101" s="1" t="str">
        <f xml:space="preserve"> _xll.EPMOlapMemberO("[COUNTRY].[PARENTH1].[PK]","","PAKISTAN","","000")</f>
        <v>PAKISTAN</v>
      </c>
      <c r="C101" s="7">
        <v>1318.7750000000001</v>
      </c>
    </row>
    <row r="102" spans="2:3" x14ac:dyDescent="0.35">
      <c r="B102" s="1" t="str">
        <f xml:space="preserve"> _xll.EPMOlapMemberO("[COUNTRY].[PARENTH1].[PS]","","PALESTINE","","000")</f>
        <v>PALESTINE</v>
      </c>
      <c r="C102" s="7">
        <v>97.997311999999994</v>
      </c>
    </row>
    <row r="103" spans="2:3" x14ac:dyDescent="0.35">
      <c r="B103" s="1" t="str">
        <f xml:space="preserve"> _xll.EPMOlapMemberO("[COUNTRY].[PARENTH1].[IL]","","PALESTINE2","","000")</f>
        <v>PALESTINE2</v>
      </c>
      <c r="C103" s="7">
        <v>650.38048400000002</v>
      </c>
    </row>
    <row r="104" spans="2:3" x14ac:dyDescent="0.35">
      <c r="B104" s="1" t="str">
        <f xml:space="preserve"> _xll.EPMOlapMemberO("[COUNTRY].[PARENTH1].[PA]","","PANAMA","","000")</f>
        <v>PANAMA</v>
      </c>
      <c r="C104" s="7">
        <v>13.056971000000001</v>
      </c>
    </row>
    <row r="105" spans="2:3" x14ac:dyDescent="0.35">
      <c r="B105" s="1" t="str">
        <f xml:space="preserve"> _xll.EPMOlapMemberO("[COUNTRY].[PARENTH1].[PH]","","PHILIPPINES","","000")</f>
        <v>PHILIPPINES</v>
      </c>
      <c r="C105" s="7">
        <v>551.92499999999995</v>
      </c>
    </row>
    <row r="106" spans="2:3" x14ac:dyDescent="0.35">
      <c r="B106" s="1" t="str">
        <f xml:space="preserve"> _xll.EPMOlapMemberO("[COUNTRY].[PARENTH1].[PL]","","POLAND","","000")</f>
        <v>POLAND</v>
      </c>
      <c r="C106" s="7">
        <v>13613.60671</v>
      </c>
    </row>
    <row r="107" spans="2:3" x14ac:dyDescent="0.35">
      <c r="B107" s="1" t="str">
        <f xml:space="preserve"> _xll.EPMOlapMemberO("[COUNTRY].[PARENTH1].[PT]","","PORTUGAL","","000")</f>
        <v>PORTUGAL</v>
      </c>
      <c r="C107" s="7">
        <v>45871.361797999998</v>
      </c>
    </row>
    <row r="108" spans="2:3" x14ac:dyDescent="0.35">
      <c r="B108" s="1" t="str">
        <f xml:space="preserve"> _xll.EPMOlapMemberO("[COUNTRY].[PARENTH1].[QA]","","QATAR","","000")</f>
        <v>QATAR</v>
      </c>
      <c r="C108" s="7">
        <v>1726.45814</v>
      </c>
    </row>
    <row r="109" spans="2:3" x14ac:dyDescent="0.35">
      <c r="B109" s="1" t="str">
        <f xml:space="preserve"> _xll.EPMOlapMemberO("[COUNTRY].[PARENTH1].[RE]","","REUNION","","000")</f>
        <v>REUNION</v>
      </c>
      <c r="C109" s="5">
        <v>774.88045999999997</v>
      </c>
    </row>
    <row r="110" spans="2:3" x14ac:dyDescent="0.35">
      <c r="B110" s="1" t="str">
        <f xml:space="preserve"> _xll.EPMOlapMemberO("[COUNTRY].[PARENTH1].[RO]","","ROMANIA","","000")</f>
        <v>ROMANIA</v>
      </c>
      <c r="C110" s="7">
        <v>338.36349999999999</v>
      </c>
    </row>
    <row r="111" spans="2:3" x14ac:dyDescent="0.35">
      <c r="B111" s="1" t="str">
        <f xml:space="preserve"> _xll.EPMOlapMemberO("[COUNTRY].[PARENTH1].[SA]","","SAUDI ARABIA","","000")</f>
        <v>SAUDI ARABIA</v>
      </c>
      <c r="C111" s="7">
        <v>16737.737607999999</v>
      </c>
    </row>
    <row r="112" spans="2:3" x14ac:dyDescent="0.35">
      <c r="B112" s="1" t="str">
        <f xml:space="preserve"> _xll.EPMOlapMemberO("[COUNTRY].[PARENTH1].[SN]","","SENEGAL","","000")</f>
        <v>SENEGAL</v>
      </c>
      <c r="C112" s="7">
        <v>1257.39798</v>
      </c>
    </row>
    <row r="113" spans="2:3" x14ac:dyDescent="0.35">
      <c r="B113" s="1" t="str">
        <f xml:space="preserve"> _xll.EPMOlapMemberO("[COUNTRY].[PARENTH1].[SC]","","SEYCHELLES","","000")</f>
        <v>SEYCHELLES</v>
      </c>
      <c r="C113" s="5">
        <v>64.1952</v>
      </c>
    </row>
    <row r="114" spans="2:3" x14ac:dyDescent="0.35">
      <c r="B114" s="1" t="str">
        <f xml:space="preserve"> _xll.EPMOlapMemberO("[COUNTRY].[PARENTH1].[SL]","","SIERRA LEONE","","000")</f>
        <v>SIERRA LEONE</v>
      </c>
      <c r="C114" s="7">
        <v>110.884032</v>
      </c>
    </row>
    <row r="115" spans="2:3" x14ac:dyDescent="0.35">
      <c r="B115" s="1" t="str">
        <f xml:space="preserve"> _xll.EPMOlapMemberO("[COUNTRY].[PARENTH1].[SG]","","SINGAPORE","","000")</f>
        <v>SINGAPORE</v>
      </c>
      <c r="C115" s="7">
        <v>215.14832999999999</v>
      </c>
    </row>
    <row r="116" spans="2:3" x14ac:dyDescent="0.35">
      <c r="B116" s="1" t="str">
        <f xml:space="preserve"> _xll.EPMOlapMemberO("[COUNTRY].[PARENTH1].[SK]","","SLOVAKIA","","000")</f>
        <v>SLOVAKIA</v>
      </c>
      <c r="C116" s="7">
        <v>8487.718175</v>
      </c>
    </row>
    <row r="117" spans="2:3" x14ac:dyDescent="0.35">
      <c r="B117" s="1" t="str">
        <f xml:space="preserve"> _xll.EPMOlapMemberO("[COUNTRY].[PARENTH1].[SI]","","SLOVENIA","","000")</f>
        <v>SLOVENIA</v>
      </c>
      <c r="C117" s="7">
        <v>116.52079999999999</v>
      </c>
    </row>
    <row r="118" spans="2:3" x14ac:dyDescent="0.35">
      <c r="B118" s="1" t="str">
        <f xml:space="preserve"> _xll.EPMOlapMemberO("[COUNTRY].[PARENTH1].[ZA]","","SOUTH AFRICA","","000")</f>
        <v>SOUTH AFRICA</v>
      </c>
      <c r="C118" s="7">
        <v>1002.055461</v>
      </c>
    </row>
    <row r="119" spans="2:3" x14ac:dyDescent="0.35">
      <c r="B119" s="1" t="str">
        <f xml:space="preserve"> _xll.EPMOlapMemberO("[COUNTRY].[PARENTH1].[KR]","","SOUTH KOREA","","000")</f>
        <v>SOUTH KOREA</v>
      </c>
      <c r="C119" s="7">
        <v>1745.188592</v>
      </c>
    </row>
    <row r="120" spans="2:3" x14ac:dyDescent="0.35">
      <c r="B120" s="1" t="str">
        <f xml:space="preserve"> _xll.EPMOlapMemberO("[COUNTRY].[PARENTH1].[ES]","","SPAIN","","000")</f>
        <v>SPAIN</v>
      </c>
      <c r="C120" s="7">
        <v>13772.708602999999</v>
      </c>
    </row>
    <row r="121" spans="2:3" x14ac:dyDescent="0.35">
      <c r="B121" s="1" t="str">
        <f xml:space="preserve"> _xll.EPMOlapMemberO("[COUNTRY].[PARENTH1].[MF]","","ST MARTIN","","000")</f>
        <v>ST MARTIN</v>
      </c>
      <c r="C121" s="7">
        <v>6.9831019999999997</v>
      </c>
    </row>
    <row r="122" spans="2:3" x14ac:dyDescent="0.35">
      <c r="B122" s="1" t="str">
        <f xml:space="preserve"> _xll.EPMOlapMemberO("[COUNTRY].[PARENTH1].[PM]","","ST PIERRE &amp; MIQUELON","","000")</f>
        <v>ST PIERRE &amp; MIQUELON</v>
      </c>
      <c r="C122" s="7">
        <v>6.5587920000000004</v>
      </c>
    </row>
    <row r="123" spans="2:3" x14ac:dyDescent="0.35">
      <c r="B123" s="1" t="str">
        <f xml:space="preserve"> _xll.EPMOlapMemberO("[COUNTRY].[PARENTH1].[SD]","","SUDAN","","000")</f>
        <v>SUDAN</v>
      </c>
      <c r="C123" s="7">
        <v>63.244799999999998</v>
      </c>
    </row>
    <row r="124" spans="2:3" x14ac:dyDescent="0.35">
      <c r="B124" s="1" t="str">
        <f xml:space="preserve"> _xll.EPMOlapMemberO("[COUNTRY].[PARENTH1].[SE]","","SWEDEN","","000")</f>
        <v>SWEDEN</v>
      </c>
      <c r="C124" s="7">
        <v>1105.660668</v>
      </c>
    </row>
    <row r="125" spans="2:3" x14ac:dyDescent="0.35">
      <c r="B125" s="1" t="str">
        <f xml:space="preserve"> _xll.EPMOlapMemberO("[COUNTRY].[PARENTH1].[CH]","","SWITZERLAND","","000")</f>
        <v>SWITZERLAND</v>
      </c>
      <c r="C125" s="7">
        <v>3405.925835</v>
      </c>
    </row>
    <row r="126" spans="2:3" x14ac:dyDescent="0.35">
      <c r="B126" s="1" t="str">
        <f xml:space="preserve"> _xll.EPMOlapMemberO("[COUNTRY].[PARENTH1].[SY]","","SYRIA","","000")</f>
        <v>SYRIA</v>
      </c>
      <c r="C126" s="7">
        <v>54.748800000000003</v>
      </c>
    </row>
    <row r="127" spans="2:3" x14ac:dyDescent="0.35">
      <c r="B127" s="1" t="str">
        <f xml:space="preserve"> _xll.EPMOlapMemberO("[COUNTRY].[PARENTH1].[TW]","","TAIWAN","","000")</f>
        <v>TAIWAN</v>
      </c>
      <c r="C127" s="7">
        <v>298.94349599999998</v>
      </c>
    </row>
    <row r="128" spans="2:3" x14ac:dyDescent="0.35">
      <c r="B128" s="1" t="str">
        <f xml:space="preserve"> _xll.EPMOlapMemberO("[COUNTRY].[PARENTH1].[TH]","","THAILAND","","000")</f>
        <v>THAILAND</v>
      </c>
      <c r="C128" s="7">
        <v>4479.5216799999998</v>
      </c>
    </row>
    <row r="129" spans="2:3" x14ac:dyDescent="0.35">
      <c r="B129" s="1" t="str">
        <f xml:space="preserve"> _xll.EPMOlapMemberO("[COUNTRY].[PARENTH1].[TG]","","TOGO","","000")</f>
        <v>TOGO</v>
      </c>
      <c r="C129" s="7">
        <v>82.998776000000007</v>
      </c>
    </row>
    <row r="130" spans="2:3" x14ac:dyDescent="0.35">
      <c r="B130" s="1" t="str">
        <f xml:space="preserve"> _xll.EPMOlapMemberO("[COUNTRY].[PARENTH1].[TN]","","TUNISIA","","000")</f>
        <v>TUNISIA</v>
      </c>
      <c r="C130" s="7">
        <v>384</v>
      </c>
    </row>
    <row r="131" spans="2:3" x14ac:dyDescent="0.35">
      <c r="B131" s="1" t="str">
        <f xml:space="preserve"> _xll.EPMOlapMemberO("[COUNTRY].[PARENTH1].[TR]","","TURKEY","","000")</f>
        <v>TURKEY</v>
      </c>
      <c r="C131" s="7">
        <v>3550.10781</v>
      </c>
    </row>
    <row r="132" spans="2:3" x14ac:dyDescent="0.35">
      <c r="B132" s="1" t="str">
        <f xml:space="preserve"> _xll.EPMOlapMemberO("[COUNTRY].[PARENTH1].[UA]","","UKRAINE","","000")</f>
        <v>UKRAINE</v>
      </c>
      <c r="C132" s="7">
        <v>123.46241999999999</v>
      </c>
    </row>
    <row r="133" spans="2:3" x14ac:dyDescent="0.35">
      <c r="B133" s="1" t="str">
        <f xml:space="preserve"> _xll.EPMOlapMemberO("[COUNTRY].[PARENTH1].[GB]","","UNITED KINGDOM","","000")</f>
        <v>UNITED KINGDOM</v>
      </c>
      <c r="C133" s="7">
        <v>14226.575976</v>
      </c>
    </row>
    <row r="134" spans="2:3" x14ac:dyDescent="0.35">
      <c r="B134" s="1" t="str">
        <f xml:space="preserve"> _xll.EPMOlapMemberO("[COUNTRY].[PARENTH1].[UY]","","URUGUAY","","000")</f>
        <v>URUGUAY</v>
      </c>
      <c r="C134" s="7">
        <v>2.4182399999999999</v>
      </c>
    </row>
    <row r="135" spans="2:3" x14ac:dyDescent="0.35">
      <c r="B135" s="1" t="str">
        <f xml:space="preserve"> _xll.EPMOlapMemberO("[COUNTRY].[PARENTH1].[US]","","USA","","000")</f>
        <v>USA</v>
      </c>
      <c r="C135" s="7">
        <v>75671.630298999997</v>
      </c>
    </row>
    <row r="136" spans="2:3" x14ac:dyDescent="0.35">
      <c r="B136" s="1" t="str">
        <f xml:space="preserve"> _xll.EPMOlapMemberO("[COUNTRY].[PARENTH1].[AE]","","UTD.ARAB EMIR.","","000")</f>
        <v>UTD.ARAB EMIR.</v>
      </c>
      <c r="C136" s="7">
        <v>3712.833036</v>
      </c>
    </row>
    <row r="137" spans="2:3" x14ac:dyDescent="0.35">
      <c r="B137" s="1" t="str">
        <f xml:space="preserve"> _xll.EPMOlapMemberO("[COUNTRY].[PARENTH1].[UZ]","","UZBEKISTAN","","000")</f>
        <v>UZBEKISTAN</v>
      </c>
      <c r="C137" s="7">
        <v>19.20336</v>
      </c>
    </row>
    <row r="138" spans="2:3" x14ac:dyDescent="0.35">
      <c r="B138" s="1" t="str">
        <f xml:space="preserve"> _xll.EPMOlapMemberO("[COUNTRY].[PARENTH1].[VE]","","VENEZUELA","","000")</f>
        <v>VENEZUELA</v>
      </c>
      <c r="C138" s="7">
        <v>13.161336</v>
      </c>
    </row>
    <row r="139" spans="2:3" x14ac:dyDescent="0.35">
      <c r="B139" s="1" t="str">
        <f xml:space="preserve"> _xll.EPMOlapMemberO("[COUNTRY].[PARENTH1].[VN]","","VIETNAM","","000")</f>
        <v>VIETNAM</v>
      </c>
      <c r="C139" s="7">
        <v>3355.3575620000001</v>
      </c>
    </row>
    <row r="140" spans="2:3" x14ac:dyDescent="0.35">
      <c r="B140" s="1" t="str">
        <f xml:space="preserve"> _xll.EPMOlapMemberO("[COUNTRY].[PARENTH1].[YE]","","YEMEN","","000")</f>
        <v>YEMEN</v>
      </c>
      <c r="C140" s="7">
        <v>5225.7428479999999</v>
      </c>
    </row>
  </sheetData>
  <sortState xmlns:xlrd2="http://schemas.microsoft.com/office/spreadsheetml/2017/richdata2" ref="B13:C140">
    <sortCondition ref="B13:B140"/>
  </sortState>
  <pageMargins left="0.7" right="0.7" top="0.75" bottom="0.75" header="0.3" footer="0.3"/>
  <pageSetup orientation="portrait" horizontalDpi="4294967295" verticalDpi="4294967295" r:id="rId1"/>
  <headerFooter>
    <oddFooter>&amp;C_x000D_&amp;1#&amp;"Calibri"&amp;11&amp;K0000FF C2 - Internal</oddFooter>
  </headerFooter>
  <customProperties>
    <customPr name="EpmWorksheetKeyString_GUID" r:id="rId2"/>
    <customPr name="FPMExcelClientRefreshTime" r:id="rId3"/>
  </customProperties>
  <drawing r:id="rId4"/>
  <legacyDrawing r:id="rId5"/>
  <controls>
    <mc:AlternateContent xmlns:mc="http://schemas.openxmlformats.org/markup-compatibility/2006">
      <mc:Choice Requires="x14">
        <control shapeId="2054" r:id="rId6" name="CustomMemberDispatchertb1">
          <controlPr defaultSize="0" autoLine="0" r:id="rId7">
            <anchor moveWithCells="1" sizeWithCells="1">
              <from>
                <xdr:col>30</xdr:col>
                <xdr:colOff>0</xdr:colOff>
                <xdr:row>0</xdr:row>
                <xdr:rowOff>0</xdr:rowOff>
              </from>
              <to>
                <xdr:col>30</xdr:col>
                <xdr:colOff>0</xdr:colOff>
                <xdr:row>0</xdr:row>
                <xdr:rowOff>0</xdr:rowOff>
              </to>
            </anchor>
          </controlPr>
        </control>
      </mc:Choice>
      <mc:Fallback>
        <control shapeId="2054" r:id="rId6" name="CustomMemberDispatchertb1"/>
      </mc:Fallback>
    </mc:AlternateContent>
    <mc:AlternateContent xmlns:mc="http://schemas.openxmlformats.org/markup-compatibility/2006">
      <mc:Choice Requires="x14">
        <control shapeId="2053" r:id="rId8" name="AnalyzerDynReport000tb1">
          <controlPr defaultSize="0" autoLine="0" r:id="rId9">
            <anchor moveWithCells="1" sizeWithCells="1">
              <from>
                <xdr:col>30</xdr:col>
                <xdr:colOff>0</xdr:colOff>
                <xdr:row>0</xdr:row>
                <xdr:rowOff>0</xdr:rowOff>
              </from>
              <to>
                <xdr:col>30</xdr:col>
                <xdr:colOff>0</xdr:colOff>
                <xdr:row>0</xdr:row>
                <xdr:rowOff>0</xdr:rowOff>
              </to>
            </anchor>
          </controlPr>
        </control>
      </mc:Choice>
      <mc:Fallback>
        <control shapeId="2053" r:id="rId8" name="AnalyzerDynReport000tb1"/>
      </mc:Fallback>
    </mc:AlternateContent>
    <mc:AlternateContent xmlns:mc="http://schemas.openxmlformats.org/markup-compatibility/2006">
      <mc:Choice Requires="x14">
        <control shapeId="2052" r:id="rId10" name="ConnectionDescriptorsInfo000tb1">
          <controlPr defaultSize="0" autoLine="0" r:id="rId11">
            <anchor moveWithCells="1" sizeWithCells="1">
              <from>
                <xdr:col>30</xdr:col>
                <xdr:colOff>0</xdr:colOff>
                <xdr:row>0</xdr:row>
                <xdr:rowOff>0</xdr:rowOff>
              </from>
              <to>
                <xdr:col>30</xdr:col>
                <xdr:colOff>0</xdr:colOff>
                <xdr:row>0</xdr:row>
                <xdr:rowOff>0</xdr:rowOff>
              </to>
            </anchor>
          </controlPr>
        </control>
      </mc:Choice>
      <mc:Fallback>
        <control shapeId="2052" r:id="rId10" name="ConnectionDescriptorsInfo000tb1"/>
      </mc:Fallback>
    </mc:AlternateContent>
    <mc:AlternateContent xmlns:mc="http://schemas.openxmlformats.org/markup-compatibility/2006">
      <mc:Choice Requires="x14">
        <control shapeId="2051" r:id="rId12" name="MultipleReportManagerInfotb1">
          <controlPr defaultSize="0" autoLine="0" r:id="rId13">
            <anchor moveWithCells="1" sizeWithCells="1">
              <from>
                <xdr:col>30</xdr:col>
                <xdr:colOff>0</xdr:colOff>
                <xdr:row>0</xdr:row>
                <xdr:rowOff>0</xdr:rowOff>
              </from>
              <to>
                <xdr:col>30</xdr:col>
                <xdr:colOff>0</xdr:colOff>
                <xdr:row>0</xdr:row>
                <xdr:rowOff>0</xdr:rowOff>
              </to>
            </anchor>
          </controlPr>
        </control>
      </mc:Choice>
      <mc:Fallback>
        <control shapeId="2051" r:id="rId12" name="MultipleReportManagerInfotb1"/>
      </mc:Fallback>
    </mc:AlternateContent>
    <mc:AlternateContent xmlns:mc="http://schemas.openxmlformats.org/markup-compatibility/2006">
      <mc:Choice Requires="x14">
        <control shapeId="2050" r:id="rId14" name="ConnectionDescriptorsInfotb1">
          <controlPr defaultSize="0" autoLine="0" r:id="rId15">
            <anchor moveWithCells="1" sizeWithCells="1">
              <from>
                <xdr:col>30</xdr:col>
                <xdr:colOff>0</xdr:colOff>
                <xdr:row>0</xdr:row>
                <xdr:rowOff>0</xdr:rowOff>
              </from>
              <to>
                <xdr:col>30</xdr:col>
                <xdr:colOff>0</xdr:colOff>
                <xdr:row>0</xdr:row>
                <xdr:rowOff>0</xdr:rowOff>
              </to>
            </anchor>
          </controlPr>
        </control>
      </mc:Choice>
      <mc:Fallback>
        <control shapeId="2050" r:id="rId14" name="ConnectionDescriptorsInfotb1"/>
      </mc:Fallback>
    </mc:AlternateContent>
    <mc:AlternateContent xmlns:mc="http://schemas.openxmlformats.org/markup-compatibility/2006">
      <mc:Choice Requires="x14">
        <control shapeId="2049" r:id="rId16" name="FPMExcelClientSheetOptionstb1">
          <controlPr defaultSize="0" autoLine="0" r:id="rId17">
            <anchor moveWithCells="1" sizeWithCells="1">
              <from>
                <xdr:col>30</xdr:col>
                <xdr:colOff>0</xdr:colOff>
                <xdr:row>0</xdr:row>
                <xdr:rowOff>0</xdr:rowOff>
              </from>
              <to>
                <xdr:col>30</xdr:col>
                <xdr:colOff>0</xdr:colOff>
                <xdr:row>0</xdr:row>
                <xdr:rowOff>0</xdr:rowOff>
              </to>
            </anchor>
          </controlPr>
        </control>
      </mc:Choice>
      <mc:Fallback>
        <control shapeId="2049" r:id="rId16" name="FPMExcelClientSheetOptionstb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A19DD-5B92-4913-9139-C1CE5AFBE7B7}">
  <dimension ref="A1:J71"/>
  <sheetViews>
    <sheetView showGridLines="0" tabSelected="1" zoomScale="45" zoomScaleNormal="45" workbookViewId="0">
      <selection activeCell="G48" sqref="G48"/>
    </sheetView>
  </sheetViews>
  <sheetFormatPr baseColWidth="10" defaultColWidth="11.453125" defaultRowHeight="14.5" x14ac:dyDescent="0.35"/>
  <cols>
    <col min="2" max="2" width="20.81640625" bestFit="1" customWidth="1"/>
  </cols>
  <sheetData>
    <row r="1" spans="1:10" x14ac:dyDescent="0.35">
      <c r="A1" s="1" t="s">
        <v>0</v>
      </c>
      <c r="D1" s="1" t="s">
        <v>81</v>
      </c>
    </row>
    <row r="2" spans="1:10" x14ac:dyDescent="0.35">
      <c r="A2" s="3" t="s">
        <v>3</v>
      </c>
      <c r="B2" s="1"/>
      <c r="D2" s="1" t="s">
        <v>83</v>
      </c>
    </row>
    <row r="3" spans="1:10" x14ac:dyDescent="0.35">
      <c r="A3" s="1" t="s">
        <v>5</v>
      </c>
      <c r="B3" s="1"/>
      <c r="D3" s="1" t="s">
        <v>87</v>
      </c>
      <c r="G3" s="1"/>
      <c r="J3" s="1"/>
    </row>
    <row r="4" spans="1:10" x14ac:dyDescent="0.35">
      <c r="A4" s="1" t="s">
        <v>5</v>
      </c>
      <c r="B4" s="1"/>
      <c r="D4" s="1" t="s">
        <v>84</v>
      </c>
      <c r="G4" s="3"/>
      <c r="J4" s="1"/>
    </row>
    <row r="5" spans="1:10" x14ac:dyDescent="0.35">
      <c r="A5" s="1" t="s">
        <v>7</v>
      </c>
      <c r="B5" s="3"/>
      <c r="D5" s="1" t="s">
        <v>1</v>
      </c>
      <c r="G5" s="1"/>
      <c r="J5" s="1"/>
    </row>
    <row r="6" spans="1:10" x14ac:dyDescent="0.35">
      <c r="A6" s="1" t="s">
        <v>9</v>
      </c>
      <c r="B6" s="1"/>
      <c r="D6" s="1" t="s">
        <v>2</v>
      </c>
      <c r="G6" s="1"/>
      <c r="J6" s="1"/>
    </row>
    <row r="7" spans="1:10" x14ac:dyDescent="0.35">
      <c r="A7" s="1" t="s">
        <v>10</v>
      </c>
      <c r="B7" s="1"/>
      <c r="D7" s="1" t="s">
        <v>4</v>
      </c>
      <c r="G7" s="1"/>
      <c r="J7" s="1"/>
    </row>
    <row r="8" spans="1:10" x14ac:dyDescent="0.35">
      <c r="A8" s="3" t="s">
        <v>12</v>
      </c>
      <c r="B8" s="1"/>
      <c r="D8" s="1" t="s">
        <v>6</v>
      </c>
      <c r="G8" s="1"/>
      <c r="J8" s="1"/>
    </row>
    <row r="9" spans="1:10" x14ac:dyDescent="0.35">
      <c r="A9" s="1" t="s">
        <v>13</v>
      </c>
      <c r="B9" s="1"/>
      <c r="D9" s="1" t="s">
        <v>8</v>
      </c>
      <c r="G9" s="1"/>
      <c r="J9" s="1"/>
    </row>
    <row r="10" spans="1:10" x14ac:dyDescent="0.35">
      <c r="A10" s="3" t="s">
        <v>15</v>
      </c>
      <c r="B10" s="1"/>
      <c r="D10" s="1" t="s">
        <v>11</v>
      </c>
      <c r="G10" s="3"/>
      <c r="J10" s="1"/>
    </row>
    <row r="11" spans="1:10" x14ac:dyDescent="0.35">
      <c r="A11" s="1" t="s">
        <v>17</v>
      </c>
      <c r="B11" s="3"/>
      <c r="D11" s="1" t="s">
        <v>16</v>
      </c>
      <c r="G11" s="1"/>
      <c r="J11" s="1"/>
    </row>
    <row r="12" spans="1:10" x14ac:dyDescent="0.35">
      <c r="A12" s="1" t="s">
        <v>19</v>
      </c>
      <c r="B12" s="1"/>
      <c r="D12" s="1" t="s">
        <v>14</v>
      </c>
      <c r="G12" s="3"/>
      <c r="J12" s="1"/>
    </row>
    <row r="13" spans="1:10" x14ac:dyDescent="0.35">
      <c r="A13" s="1" t="s">
        <v>21</v>
      </c>
      <c r="B13" s="3"/>
      <c r="D13" s="1" t="s">
        <v>88</v>
      </c>
      <c r="G13" s="1"/>
      <c r="J13" s="1"/>
    </row>
    <row r="14" spans="1:10" x14ac:dyDescent="0.35">
      <c r="A14" s="1" t="s">
        <v>91</v>
      </c>
      <c r="B14" s="1"/>
      <c r="D14" s="1" t="s">
        <v>18</v>
      </c>
      <c r="G14" s="1"/>
      <c r="J14" s="1"/>
    </row>
    <row r="15" spans="1:10" x14ac:dyDescent="0.35">
      <c r="A15" s="1" t="s">
        <v>25</v>
      </c>
      <c r="B15" s="1"/>
      <c r="D15" s="1" t="s">
        <v>20</v>
      </c>
      <c r="G15" s="1"/>
      <c r="J15" s="1"/>
    </row>
    <row r="16" spans="1:10" x14ac:dyDescent="0.35">
      <c r="A16" s="1" t="s">
        <v>31</v>
      </c>
      <c r="B16" s="1"/>
      <c r="D16" s="1" t="s">
        <v>22</v>
      </c>
      <c r="G16" s="1"/>
      <c r="J16" s="1"/>
    </row>
    <row r="17" spans="1:10" x14ac:dyDescent="0.35">
      <c r="A17" s="1" t="s">
        <v>26</v>
      </c>
      <c r="B17" s="1"/>
      <c r="D17" s="1" t="s">
        <v>23</v>
      </c>
      <c r="G17" s="1"/>
      <c r="J17" s="1"/>
    </row>
    <row r="18" spans="1:10" x14ac:dyDescent="0.35">
      <c r="A18" s="1" t="s">
        <v>28</v>
      </c>
      <c r="B18" s="1"/>
      <c r="D18" s="1" t="s">
        <v>24</v>
      </c>
      <c r="G18" s="1"/>
      <c r="J18" s="1"/>
    </row>
    <row r="19" spans="1:10" x14ac:dyDescent="0.35">
      <c r="A19" s="1" t="s">
        <v>30</v>
      </c>
      <c r="B19" s="1"/>
      <c r="D19" s="1" t="s">
        <v>27</v>
      </c>
      <c r="G19" s="1"/>
      <c r="J19" s="1"/>
    </row>
    <row r="20" spans="1:10" x14ac:dyDescent="0.35">
      <c r="A20" s="1" t="s">
        <v>32</v>
      </c>
      <c r="B20" s="1"/>
      <c r="D20" s="1" t="s">
        <v>29</v>
      </c>
      <c r="G20" s="1"/>
      <c r="J20" s="1"/>
    </row>
    <row r="21" spans="1:10" x14ac:dyDescent="0.35">
      <c r="A21" s="1" t="s">
        <v>35</v>
      </c>
      <c r="B21" s="1"/>
      <c r="D21" s="1" t="s">
        <v>34</v>
      </c>
      <c r="G21" s="1"/>
      <c r="J21" s="1"/>
    </row>
    <row r="22" spans="1:10" x14ac:dyDescent="0.35">
      <c r="A22" s="1" t="s">
        <v>89</v>
      </c>
      <c r="B22" s="1"/>
      <c r="D22" s="1" t="s">
        <v>36</v>
      </c>
      <c r="G22" s="1"/>
      <c r="J22" s="1"/>
    </row>
    <row r="23" spans="1:10" x14ac:dyDescent="0.35">
      <c r="A23" s="1" t="s">
        <v>39</v>
      </c>
      <c r="B23" s="1"/>
      <c r="D23" s="1" t="s">
        <v>37</v>
      </c>
      <c r="G23" s="1"/>
      <c r="J23" s="1"/>
    </row>
    <row r="24" spans="1:10" x14ac:dyDescent="0.35">
      <c r="A24" s="1" t="s">
        <v>85</v>
      </c>
      <c r="B24" s="1"/>
      <c r="D24" s="1" t="s">
        <v>38</v>
      </c>
      <c r="G24" s="1"/>
      <c r="J24" s="1"/>
    </row>
    <row r="25" spans="1:10" x14ac:dyDescent="0.35">
      <c r="A25" s="1" t="s">
        <v>42</v>
      </c>
      <c r="B25" s="1"/>
      <c r="D25" s="1" t="s">
        <v>90</v>
      </c>
      <c r="G25" s="1"/>
      <c r="J25" s="1"/>
    </row>
    <row r="26" spans="1:10" x14ac:dyDescent="0.35">
      <c r="A26" s="1" t="s">
        <v>45</v>
      </c>
      <c r="B26" s="1"/>
      <c r="D26" s="1" t="s">
        <v>40</v>
      </c>
      <c r="G26" s="1"/>
      <c r="J26" s="1"/>
    </row>
    <row r="27" spans="1:10" x14ac:dyDescent="0.35">
      <c r="A27" s="1" t="s">
        <v>47</v>
      </c>
      <c r="B27" s="1"/>
      <c r="D27" s="1" t="s">
        <v>78</v>
      </c>
      <c r="G27" s="1"/>
      <c r="J27" s="1"/>
    </row>
    <row r="28" spans="1:10" x14ac:dyDescent="0.35">
      <c r="A28" s="1" t="s">
        <v>49</v>
      </c>
      <c r="B28" s="1"/>
      <c r="D28" s="1" t="s">
        <v>43</v>
      </c>
      <c r="G28" s="1"/>
      <c r="J28" s="1"/>
    </row>
    <row r="29" spans="1:10" x14ac:dyDescent="0.35">
      <c r="A29" s="1" t="s">
        <v>51</v>
      </c>
      <c r="B29" s="1"/>
      <c r="D29" s="1" t="s">
        <v>44</v>
      </c>
      <c r="G29" s="1"/>
      <c r="J29" s="1"/>
    </row>
    <row r="30" spans="1:10" x14ac:dyDescent="0.35">
      <c r="A30" s="1" t="s">
        <v>53</v>
      </c>
      <c r="B30" s="1"/>
      <c r="D30" s="1" t="s">
        <v>46</v>
      </c>
      <c r="G30" s="1"/>
      <c r="J30" s="1"/>
    </row>
    <row r="31" spans="1:10" x14ac:dyDescent="0.35">
      <c r="A31" s="1" t="s">
        <v>55</v>
      </c>
      <c r="B31" s="1"/>
      <c r="D31" s="1" t="s">
        <v>48</v>
      </c>
      <c r="G31" s="1"/>
      <c r="J31" s="1"/>
    </row>
    <row r="32" spans="1:10" x14ac:dyDescent="0.35">
      <c r="A32" s="1" t="s">
        <v>57</v>
      </c>
      <c r="B32" s="1"/>
      <c r="D32" s="1" t="s">
        <v>50</v>
      </c>
      <c r="G32" s="1"/>
      <c r="J32" s="1"/>
    </row>
    <row r="33" spans="1:10" x14ac:dyDescent="0.35">
      <c r="A33" s="1" t="s">
        <v>59</v>
      </c>
      <c r="B33" s="1"/>
      <c r="D33" s="1" t="s">
        <v>52</v>
      </c>
      <c r="G33" s="1"/>
      <c r="J33" s="1"/>
    </row>
    <row r="34" spans="1:10" x14ac:dyDescent="0.35">
      <c r="A34" s="1" t="s">
        <v>41</v>
      </c>
      <c r="B34" s="1"/>
      <c r="D34" s="1" t="s">
        <v>54</v>
      </c>
      <c r="G34" s="1"/>
      <c r="J34" s="1"/>
    </row>
    <row r="35" spans="1:10" x14ac:dyDescent="0.35">
      <c r="A35" s="1" t="s">
        <v>61</v>
      </c>
      <c r="B35" s="1"/>
      <c r="D35" s="1" t="s">
        <v>56</v>
      </c>
      <c r="G35" s="1"/>
      <c r="J35" s="1"/>
    </row>
    <row r="36" spans="1:10" x14ac:dyDescent="0.35">
      <c r="A36" s="1" t="s">
        <v>63</v>
      </c>
      <c r="B36" s="1"/>
      <c r="D36" s="1" t="s">
        <v>58</v>
      </c>
      <c r="G36" s="1"/>
      <c r="J36" s="1"/>
    </row>
    <row r="37" spans="1:10" x14ac:dyDescent="0.35">
      <c r="A37" s="1" t="s">
        <v>65</v>
      </c>
      <c r="B37" s="1"/>
      <c r="D37" s="1" t="s">
        <v>60</v>
      </c>
      <c r="G37" s="1"/>
      <c r="J37" s="1"/>
    </row>
    <row r="38" spans="1:10" x14ac:dyDescent="0.35">
      <c r="A38" s="1" t="s">
        <v>68</v>
      </c>
      <c r="B38" s="1"/>
      <c r="D38" s="1" t="s">
        <v>62</v>
      </c>
      <c r="G38" s="1"/>
      <c r="J38" s="1"/>
    </row>
    <row r="39" spans="1:10" x14ac:dyDescent="0.35">
      <c r="A39" s="1" t="s">
        <v>70</v>
      </c>
      <c r="B39" s="1"/>
      <c r="D39" s="1" t="s">
        <v>64</v>
      </c>
      <c r="G39" s="1"/>
      <c r="J39" s="1"/>
    </row>
    <row r="40" spans="1:10" x14ac:dyDescent="0.35">
      <c r="A40" s="1" t="s">
        <v>72</v>
      </c>
      <c r="B40" s="1"/>
      <c r="D40" s="1" t="s">
        <v>66</v>
      </c>
      <c r="G40" s="1"/>
      <c r="J40" s="1"/>
    </row>
    <row r="41" spans="1:10" x14ac:dyDescent="0.35">
      <c r="A41" s="1" t="s">
        <v>75</v>
      </c>
      <c r="B41" s="1"/>
      <c r="D41" s="1" t="s">
        <v>69</v>
      </c>
      <c r="G41" s="1"/>
      <c r="J41" s="1"/>
    </row>
    <row r="42" spans="1:10" x14ac:dyDescent="0.35">
      <c r="A42" s="1" t="s">
        <v>67</v>
      </c>
      <c r="B42" s="1"/>
      <c r="D42" s="1" t="s">
        <v>71</v>
      </c>
      <c r="G42" s="1"/>
      <c r="J42" s="1"/>
    </row>
    <row r="43" spans="1:10" x14ac:dyDescent="0.35">
      <c r="A43" s="1" t="s">
        <v>33</v>
      </c>
      <c r="B43" s="1"/>
      <c r="D43" s="1" t="s">
        <v>73</v>
      </c>
      <c r="G43" s="1"/>
      <c r="J43" s="1"/>
    </row>
    <row r="44" spans="1:10" x14ac:dyDescent="0.35">
      <c r="A44" s="1" t="s">
        <v>76</v>
      </c>
      <c r="B44" s="1"/>
      <c r="D44" s="1" t="s">
        <v>74</v>
      </c>
      <c r="G44" s="1"/>
      <c r="J44" s="1"/>
    </row>
    <row r="45" spans="1:10" x14ac:dyDescent="0.35">
      <c r="A45" s="1" t="s">
        <v>77</v>
      </c>
      <c r="B45" s="1"/>
      <c r="D45" s="1" t="s">
        <v>92</v>
      </c>
      <c r="G45" s="1"/>
      <c r="J45" s="1"/>
    </row>
    <row r="46" spans="1:10" x14ac:dyDescent="0.35">
      <c r="A46" s="1" t="s">
        <v>79</v>
      </c>
      <c r="B46" s="1"/>
      <c r="D46" s="1" t="s">
        <v>86</v>
      </c>
      <c r="G46" s="1"/>
      <c r="J46" s="1"/>
    </row>
    <row r="47" spans="1:10" x14ac:dyDescent="0.35">
      <c r="A47" s="1" t="s">
        <v>80</v>
      </c>
      <c r="B47" s="1"/>
      <c r="D47" s="1" t="s">
        <v>82</v>
      </c>
      <c r="G47" s="1"/>
      <c r="J47" s="1"/>
    </row>
    <row r="48" spans="1:10" x14ac:dyDescent="0.35">
      <c r="A48" s="1"/>
      <c r="B48" s="1"/>
      <c r="D48" s="1"/>
      <c r="G48" s="1"/>
      <c r="J48" s="1"/>
    </row>
    <row r="49" spans="2:10" x14ac:dyDescent="0.35">
      <c r="B49" s="1"/>
      <c r="D49" s="1"/>
      <c r="G49" s="1"/>
      <c r="J49" s="1"/>
    </row>
    <row r="50" spans="2:10" x14ac:dyDescent="0.35">
      <c r="B50" s="1"/>
      <c r="D50" s="1"/>
      <c r="G50" s="1"/>
      <c r="J50" s="1"/>
    </row>
    <row r="51" spans="2:10" x14ac:dyDescent="0.35">
      <c r="B51" s="1"/>
      <c r="D51" s="1"/>
      <c r="G51" s="1"/>
      <c r="J51" s="1"/>
    </row>
    <row r="52" spans="2:10" x14ac:dyDescent="0.35">
      <c r="B52" s="1"/>
      <c r="D52" s="1"/>
      <c r="G52" s="1"/>
      <c r="J52" s="1"/>
    </row>
    <row r="53" spans="2:10" x14ac:dyDescent="0.35">
      <c r="B53" s="1"/>
      <c r="D53" s="1"/>
      <c r="G53" s="1"/>
      <c r="J53" s="1"/>
    </row>
    <row r="54" spans="2:10" x14ac:dyDescent="0.35">
      <c r="B54" s="1"/>
      <c r="D54" s="1"/>
      <c r="G54" s="1"/>
      <c r="J54" s="1"/>
    </row>
    <row r="55" spans="2:10" x14ac:dyDescent="0.35">
      <c r="B55" s="1"/>
      <c r="D55" s="1"/>
      <c r="G55" s="1"/>
    </row>
    <row r="56" spans="2:10" x14ac:dyDescent="0.35">
      <c r="B56" s="1"/>
      <c r="D56" s="1"/>
      <c r="G56" s="1"/>
    </row>
    <row r="57" spans="2:10" x14ac:dyDescent="0.35">
      <c r="B57" s="1"/>
      <c r="D57" s="1"/>
      <c r="G57" s="1"/>
    </row>
    <row r="58" spans="2:10" x14ac:dyDescent="0.35">
      <c r="B58" s="1"/>
      <c r="D58" s="1"/>
      <c r="G58" s="1"/>
    </row>
    <row r="59" spans="2:10" x14ac:dyDescent="0.35">
      <c r="B59" s="1"/>
      <c r="D59" s="1"/>
    </row>
    <row r="60" spans="2:10" x14ac:dyDescent="0.35">
      <c r="B60" s="1"/>
      <c r="D60" s="1"/>
    </row>
    <row r="61" spans="2:10" x14ac:dyDescent="0.35">
      <c r="B61" s="1"/>
      <c r="D61" s="1"/>
    </row>
    <row r="62" spans="2:10" x14ac:dyDescent="0.35">
      <c r="B62" s="1"/>
      <c r="D62" s="1"/>
    </row>
    <row r="63" spans="2:10" x14ac:dyDescent="0.35">
      <c r="B63" s="1"/>
      <c r="D63" s="1"/>
    </row>
    <row r="64" spans="2:10" x14ac:dyDescent="0.35">
      <c r="B64" s="1"/>
      <c r="D64" s="1"/>
    </row>
    <row r="65" spans="2:4" x14ac:dyDescent="0.35">
      <c r="B65" s="1"/>
      <c r="D65" s="1"/>
    </row>
    <row r="66" spans="2:4" x14ac:dyDescent="0.35">
      <c r="B66" s="1"/>
      <c r="D66" s="1"/>
    </row>
    <row r="67" spans="2:4" x14ac:dyDescent="0.35">
      <c r="B67" s="1"/>
      <c r="D67" s="1"/>
    </row>
    <row r="68" spans="2:4" x14ac:dyDescent="0.35">
      <c r="B68" s="1"/>
      <c r="D68" s="1"/>
    </row>
    <row r="69" spans="2:4" x14ac:dyDescent="0.35">
      <c r="B69" s="1"/>
      <c r="D69" s="1"/>
    </row>
    <row r="70" spans="2:4" x14ac:dyDescent="0.35">
      <c r="B70" s="1"/>
      <c r="D70" s="1"/>
    </row>
    <row r="71" spans="2:4" x14ac:dyDescent="0.35">
      <c r="B71" s="1"/>
      <c r="D71" s="1"/>
    </row>
  </sheetData>
  <pageMargins left="0.7" right="0.7" top="0.75" bottom="0.75" header="0.3" footer="0.3"/>
  <pageSetup paperSize="9" orientation="portrait" r:id="rId1"/>
  <headerFooter>
    <oddFooter>&amp;C_x000D_&amp;1#&amp;"Calibri"&amp;11&amp;K0000FF C2 - Internal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307b6d9-2faa-4a8d-93d8-24f0077ee923">
      <Terms xmlns="http://schemas.microsoft.com/office/infopath/2007/PartnerControls"/>
    </lcf76f155ced4ddcb4097134ff3c332f>
    <TaxCatchAll xmlns="edba7c2c-a449-4a04-b419-cc5d4ef9c02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1970EECC3B314EA68ECB13D9820A3E" ma:contentTypeVersion="18" ma:contentTypeDescription="Create a new document." ma:contentTypeScope="" ma:versionID="8523871de21c2eea6f5c6a8afe57576c">
  <xsd:schema xmlns:xsd="http://www.w3.org/2001/XMLSchema" xmlns:xs="http://www.w3.org/2001/XMLSchema" xmlns:p="http://schemas.microsoft.com/office/2006/metadata/properties" xmlns:ns2="6307b6d9-2faa-4a8d-93d8-24f0077ee923" xmlns:ns3="edba7c2c-a449-4a04-b419-cc5d4ef9c02e" targetNamespace="http://schemas.microsoft.com/office/2006/metadata/properties" ma:root="true" ma:fieldsID="5cacd0186f10f5bc22747266e37dd48e" ns2:_="" ns3:_="">
    <xsd:import namespace="6307b6d9-2faa-4a8d-93d8-24f0077ee923"/>
    <xsd:import namespace="edba7c2c-a449-4a04-b419-cc5d4ef9c0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07b6d9-2faa-4a8d-93d8-24f0077ee9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23b3d12-b6fe-4d58-a025-b9d27433c54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ba7c2c-a449-4a04-b419-cc5d4ef9c02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ec3d5b9-aa70-494f-9d71-28d8b4172d52}" ma:internalName="TaxCatchAll" ma:showField="CatchAllData" ma:web="edba7c2c-a449-4a04-b419-cc5d4ef9c0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672210-90A6-478D-913C-91E3D38870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1F4A9D-62C6-4511-AA55-1C455ED537BB}">
  <ds:schemaRefs>
    <ds:schemaRef ds:uri="http://schemas.microsoft.com/office/2006/metadata/properties"/>
    <ds:schemaRef ds:uri="http://schemas.microsoft.com/office/infopath/2007/PartnerControls"/>
    <ds:schemaRef ds:uri="6307b6d9-2faa-4a8d-93d8-24f0077ee923"/>
    <ds:schemaRef ds:uri="edba7c2c-a449-4a04-b419-cc5d4ef9c02e"/>
  </ds:schemaRefs>
</ds:datastoreItem>
</file>

<file path=customXml/itemProps3.xml><?xml version="1.0" encoding="utf-8"?>
<ds:datastoreItem xmlns:ds="http://schemas.openxmlformats.org/officeDocument/2006/customXml" ds:itemID="{A1203431-3A1A-4B87-9BC1-988AAFF272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BEB</vt:lpstr>
      <vt:lpstr>ENGL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Xavier FRANCOIS</dc:creator>
  <cp:keywords/>
  <dc:description/>
  <cp:lastModifiedBy>Isaure DE L ESTOILE</cp:lastModifiedBy>
  <cp:revision/>
  <dcterms:created xsi:type="dcterms:W3CDTF">2006-09-16T00:00:00Z</dcterms:created>
  <dcterms:modified xsi:type="dcterms:W3CDTF">2024-06-13T12:10:48Z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0x010100761970EECC3B314EA68ECB13D9820A3E</vt:lpwstr>
  </property>
  <property fmtid="{D5CDD505-2E9C-101B-9397-08002B2CF9AE}" pid="3" name="MediaServiceImageTags">
    <vt:lpwstr/>
  </property>
  <property fmtid="{D5CDD505-2E9C-101B-9397-08002B2CF9AE}" pid="4" name="MSIP_Label_98363a7e-e196-4321-b416-0da59d91cc69_Enabled">
    <vt:lpwstr>true</vt:lpwstr>
  </property>
  <property fmtid="{D5CDD505-2E9C-101B-9397-08002B2CF9AE}" pid="5" name="MSIP_Label_98363a7e-e196-4321-b416-0da59d91cc69_SetDate">
    <vt:lpwstr>2024-06-13T11:56:14Z</vt:lpwstr>
  </property>
  <property fmtid="{D5CDD505-2E9C-101B-9397-08002B2CF9AE}" pid="6" name="MSIP_Label_98363a7e-e196-4321-b416-0da59d91cc69_Method">
    <vt:lpwstr>Standard</vt:lpwstr>
  </property>
  <property fmtid="{D5CDD505-2E9C-101B-9397-08002B2CF9AE}" pid="7" name="MSIP_Label_98363a7e-e196-4321-b416-0da59d91cc69_Name">
    <vt:lpwstr>98363a7e-e196-4321-b416-0da59d91cc69</vt:lpwstr>
  </property>
  <property fmtid="{D5CDD505-2E9C-101B-9397-08002B2CF9AE}" pid="8" name="MSIP_Label_98363a7e-e196-4321-b416-0da59d91cc69_SiteId">
    <vt:lpwstr>b426991c-4e11-4b97-8cdd-a962846b0120</vt:lpwstr>
  </property>
  <property fmtid="{D5CDD505-2E9C-101B-9397-08002B2CF9AE}" pid="9" name="MSIP_Label_98363a7e-e196-4321-b416-0da59d91cc69_ActionId">
    <vt:lpwstr>fd48a950-bd78-44f3-978a-4512daa252d6</vt:lpwstr>
  </property>
  <property fmtid="{D5CDD505-2E9C-101B-9397-08002B2CF9AE}" pid="10" name="MSIP_Label_98363a7e-e196-4321-b416-0da59d91cc69_ContentBits">
    <vt:lpwstr>2</vt:lpwstr>
  </property>
</Properties>
</file>